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3425" windowHeight="10095" firstSheet="2" activeTab="2"/>
  </bookViews>
  <sheets>
    <sheet name="Taal" sheetId="1" state="hidden" r:id="rId1"/>
    <sheet name="Manual" sheetId="2" state="hidden" r:id="rId2"/>
    <sheet name="E-PRTR overview" sheetId="3" r:id="rId3"/>
    <sheet name="Basis" sheetId="4" r:id="rId4"/>
    <sheet name="Pollutant Table" sheetId="5" state="hidden" r:id="rId5"/>
    <sheet name="example1" sheetId="6" r:id="rId6"/>
    <sheet name="example2" sheetId="7" r:id="rId7"/>
    <sheet name="example3" sheetId="8" r:id="rId8"/>
  </sheets>
  <definedNames>
    <definedName name="aantal_in_en_uit_bedrijfsnames">#REF!</definedName>
    <definedName name="aantal_storingen">#REF!</definedName>
    <definedName name="aantal_weken_onder_detectiegrens">#REF!</definedName>
    <definedName name="_xlnm.Print_Area" localSheetId="3">'Basis'!$A$1:$K$39</definedName>
    <definedName name="_xlnm.Print_Area" localSheetId="2">'E-PRTR overview'!$1:$37</definedName>
    <definedName name="_xlnm.Print_Area" localSheetId="5">'example1'!$A$1:$K$39</definedName>
    <definedName name="_xlnm.Print_Area" localSheetId="6">'example2'!$A$1:$K$39</definedName>
    <definedName name="_xlnm.Print_Area" localSheetId="7">'example3'!$A$1:$K$39</definedName>
    <definedName name="_xlnm.Print_Area" localSheetId="1">'Manual'!$B$3:$B$16</definedName>
    <definedName name="bedrijfstijd">#REF!</definedName>
    <definedName name="bedrijftijd">#REF!</definedName>
    <definedName name="conc_uitloging_filterkoek">#REF!</definedName>
    <definedName name="conc_uitloging_metaal">#REF!</definedName>
    <definedName name="concentratie">#REF!</definedName>
    <definedName name="concentratie_lekkage">#REF!</definedName>
    <definedName name="debiet">#REF!</definedName>
    <definedName name="debiet_onder_detectiegrens">#REF!</definedName>
    <definedName name="default_waarde_schaalbereik">#REF!</definedName>
    <definedName name="defaultwaarde_detectiegrens">#REF!</definedName>
    <definedName name="defaultwaarde_in_uit_bedrijfsname">#REF!</definedName>
    <definedName name="defaultwaarde_storingen">#REF!</definedName>
    <definedName name="duur_regenval_filterkoek">#REF!</definedName>
    <definedName name="duur_regenval_metaal">#REF!</definedName>
    <definedName name="massa_filterkoek">#REF!</definedName>
    <definedName name="massa_verloren_metaal">#REF!</definedName>
    <definedName name="startstop">#REF!</definedName>
    <definedName name="uren_boven_maximaal_schaalbereik">#REF!</definedName>
    <definedName name="volume_lekkage">#REF!</definedName>
    <definedName name="volume_regenval_filterkoek">#REF!</definedName>
    <definedName name="volume_regenval_metaal">#REF!</definedName>
  </definedNames>
  <calcPr fullCalcOnLoad="1"/>
</workbook>
</file>

<file path=xl/comments5.xml><?xml version="1.0" encoding="utf-8"?>
<comments xmlns="http://schemas.openxmlformats.org/spreadsheetml/2006/main">
  <authors>
    <author>simo0002</author>
  </authors>
  <commentList>
    <comment ref="D1" authorId="0">
      <text>
        <r>
          <rPr>
            <b/>
            <sz val="8"/>
            <rFont val="Tahoma"/>
            <family val="0"/>
          </rPr>
          <t>simo0002:</t>
        </r>
        <r>
          <rPr>
            <sz val="8"/>
            <rFont val="Tahoma"/>
            <family val="0"/>
          </rPr>
          <t xml:space="preserve">
Deze tabel is een onderdeel van het pull down menu op het invulblad. Er kan daar een keuze gemaakt worden voor de sector.</t>
        </r>
      </text>
    </comment>
  </commentList>
</comments>
</file>

<file path=xl/sharedStrings.xml><?xml version="1.0" encoding="utf-8"?>
<sst xmlns="http://schemas.openxmlformats.org/spreadsheetml/2006/main" count="1503" uniqueCount="705">
  <si>
    <t>Component</t>
  </si>
  <si>
    <t>Compartiment</t>
  </si>
  <si>
    <t>CAS-nummer</t>
  </si>
  <si>
    <t>Drempelwaarde</t>
  </si>
  <si>
    <t>Buiten schaalbereik</t>
  </si>
  <si>
    <t>Eenheid</t>
  </si>
  <si>
    <t>Nr.</t>
  </si>
  <si>
    <t>74-82-8</t>
  </si>
  <si>
    <t>630-08-0</t>
  </si>
  <si>
    <t>124-38-9</t>
  </si>
  <si>
    <t>10024-97-2</t>
  </si>
  <si>
    <t>7664-41-7</t>
  </si>
  <si>
    <t>2551-62-4</t>
  </si>
  <si>
    <t>15972-60-8</t>
  </si>
  <si>
    <t>309-00-2</t>
  </si>
  <si>
    <t>1912-24-9</t>
  </si>
  <si>
    <t>57-74-9</t>
  </si>
  <si>
    <t>143-50-0</t>
  </si>
  <si>
    <t>470-90-6</t>
  </si>
  <si>
    <t>85535-84-8</t>
  </si>
  <si>
    <t>2921-88-2</t>
  </si>
  <si>
    <t>50-29-3</t>
  </si>
  <si>
    <t>DDT</t>
  </si>
  <si>
    <t>107-06-2</t>
  </si>
  <si>
    <t>1,2-dichloorethaan (EDC)</t>
  </si>
  <si>
    <t>75-09-2</t>
  </si>
  <si>
    <t>60-57-1</t>
  </si>
  <si>
    <t>330-54-1</t>
  </si>
  <si>
    <t>115-29-7</t>
  </si>
  <si>
    <t>72-20-8</t>
  </si>
  <si>
    <t>76-44-8</t>
  </si>
  <si>
    <t>118-74-1</t>
  </si>
  <si>
    <t>87-68-3</t>
  </si>
  <si>
    <t>608-73-1</t>
  </si>
  <si>
    <t>58-89-9</t>
  </si>
  <si>
    <t>2385-85-5</t>
  </si>
  <si>
    <t>608-93-5</t>
  </si>
  <si>
    <t>87-86-5</t>
  </si>
  <si>
    <t>1336-36-3</t>
  </si>
  <si>
    <t>122-34-9</t>
  </si>
  <si>
    <t>127-18-4</t>
  </si>
  <si>
    <t>56-23-5</t>
  </si>
  <si>
    <t>12002-48-1</t>
  </si>
  <si>
    <t>71-55-6</t>
  </si>
  <si>
    <t>79-34-5</t>
  </si>
  <si>
    <t>1,1,2,2-tetrachloorethaan</t>
  </si>
  <si>
    <t>79-01-6</t>
  </si>
  <si>
    <t>67-66-3</t>
  </si>
  <si>
    <t>8001-35-2</t>
  </si>
  <si>
    <t>75-01-4</t>
  </si>
  <si>
    <t>120-12-7</t>
  </si>
  <si>
    <t>71-43-2</t>
  </si>
  <si>
    <t>100-41-4</t>
  </si>
  <si>
    <t>75-21-8</t>
  </si>
  <si>
    <t>34123-59-6</t>
  </si>
  <si>
    <t>91-20-3</t>
  </si>
  <si>
    <t>117-81-7</t>
  </si>
  <si>
    <t>108-95-2</t>
  </si>
  <si>
    <t>108-88-3</t>
  </si>
  <si>
    <t>1582-09-8</t>
  </si>
  <si>
    <t>1330-20-7</t>
  </si>
  <si>
    <t>1332-21-4</t>
  </si>
  <si>
    <t>74-90-8</t>
  </si>
  <si>
    <t>1806-26-4</t>
  </si>
  <si>
    <t>206-44-0</t>
  </si>
  <si>
    <t>465-73-6</t>
  </si>
  <si>
    <t>36355-1-8</t>
  </si>
  <si>
    <t>191-24-2</t>
  </si>
  <si>
    <t>in de lucht (kolom la) kg/jaar</t>
  </si>
  <si>
    <t>in het water (kolom lb) kg/jaar</t>
  </si>
  <si>
    <t>in de bodem (kolom lc) kg/jaar</t>
  </si>
  <si>
    <t>—</t>
  </si>
  <si>
    <t>1,2,3,4,5,6-hexachloorcyclohexaan (HCH)</t>
  </si>
  <si>
    <t>1,1,1 -trichloorethaan</t>
  </si>
  <si>
    <t>Keuze</t>
  </si>
  <si>
    <t>kg/jaar</t>
  </si>
  <si>
    <t>Energiesector</t>
  </si>
  <si>
    <t>Sector</t>
  </si>
  <si>
    <t>Productie en verwerking metalen</t>
  </si>
  <si>
    <t>Minerale Industrie</t>
  </si>
  <si>
    <t>Chemische Industrie</t>
  </si>
  <si>
    <t>Afval- en afvalwaterbeheer</t>
  </si>
  <si>
    <t>Productie en verwerking papier en hout</t>
  </si>
  <si>
    <t>Intensieve veeteelt en aquacultuur</t>
  </si>
  <si>
    <t>Dierlijke en plantaardige producten van de levensmiddelen- en drankensector</t>
  </si>
  <si>
    <t>Overige activiteiten</t>
  </si>
  <si>
    <t>Lucht</t>
  </si>
  <si>
    <t>Water</t>
  </si>
  <si>
    <t>x</t>
  </si>
  <si>
    <t>Sectorspecifieke lijst</t>
  </si>
  <si>
    <t>Referentie/Meetnorm/KKS-code/TAG-nummer</t>
  </si>
  <si>
    <t>In de kolommen I tm Z wordt aangegeven of een component mogelijk wordt uitgestoten in het compartiment door de sector.</t>
  </si>
  <si>
    <t xml:space="preserve">De lijst is indicatief en ontslaat de exploitant niet van de verplichting tot rapporteren van componenten die niet genoemd staan. </t>
  </si>
  <si>
    <t>De nummers 1 t/m 7 staan voor de sectoren genoemd in de cellen C1 t/m C7</t>
  </si>
  <si>
    <t xml:space="preserve">De tabel in de kolommen B t/m G is een kopie van bijlage II van de verordening. Deze wordt gebruikt om het nummer, naam component en drempelwaarde op het invulsheet (automatisch) weer te geven. </t>
  </si>
  <si>
    <t>Emissie totaal</t>
  </si>
  <si>
    <t>Tekstueel criterium voor selectie component</t>
  </si>
  <si>
    <t>Bepaling routinematige emissies</t>
  </si>
  <si>
    <t>Klasse</t>
  </si>
  <si>
    <t>M (measured)</t>
  </si>
  <si>
    <t>C (calculated)</t>
  </si>
  <si>
    <t>E (estimated)</t>
  </si>
  <si>
    <t>Werkblad naam</t>
  </si>
  <si>
    <t>Omschrijving bron</t>
  </si>
  <si>
    <t>Verwachte emissie</t>
  </si>
  <si>
    <t>Parameters voor berekening jaarvracht</t>
  </si>
  <si>
    <t>Formule voor berekening jaarvracht</t>
  </si>
  <si>
    <t>Storing meetapparatuur</t>
  </si>
  <si>
    <t>Verwachtings-waarde</t>
  </si>
  <si>
    <t>Beneden detectiegrens</t>
  </si>
  <si>
    <t>Bepaling niet-routinematige emissies</t>
  </si>
  <si>
    <t>A</t>
  </si>
  <si>
    <t>C</t>
  </si>
  <si>
    <t>B</t>
  </si>
  <si>
    <t>D</t>
  </si>
  <si>
    <t>E</t>
  </si>
  <si>
    <t>F</t>
  </si>
  <si>
    <t>G</t>
  </si>
  <si>
    <t>H</t>
  </si>
  <si>
    <t>I</t>
  </si>
  <si>
    <t>J</t>
  </si>
  <si>
    <t>K</t>
  </si>
  <si>
    <t>L</t>
  </si>
  <si>
    <t>M</t>
  </si>
  <si>
    <t>N</t>
  </si>
  <si>
    <t>O</t>
  </si>
  <si>
    <t>P</t>
  </si>
  <si>
    <t>Q</t>
  </si>
  <si>
    <t>R</t>
  </si>
  <si>
    <t>S</t>
  </si>
  <si>
    <t>T</t>
  </si>
  <si>
    <t>M (measured): PER (PERmit)</t>
  </si>
  <si>
    <t>M (measured): ALT (ALTernative measurement method)</t>
  </si>
  <si>
    <t>M (measured): CRM (Certified Reference Materials)</t>
  </si>
  <si>
    <t>M (measured): OTH (OTHer measurement methodology)</t>
  </si>
  <si>
    <t>C (calculated): PER (PERmit)</t>
  </si>
  <si>
    <t>C (calculated): MAB (Mass Balance method)</t>
  </si>
  <si>
    <t>C (calculated): SSC (Sector Specific Calculation)</t>
  </si>
  <si>
    <t>C (calculated): OTH (OTHer calculation methodology)</t>
  </si>
  <si>
    <t>Nog niet ingevoerd</t>
  </si>
  <si>
    <t>Typering</t>
  </si>
  <si>
    <t>Klasse en typering bepalingsmethode</t>
  </si>
  <si>
    <t>koolmonoxide (CO)</t>
  </si>
  <si>
    <t>andere vluchtige organische stof­fen dan methaan (NMVOS)</t>
  </si>
  <si>
    <t>totaal stikstof</t>
  </si>
  <si>
    <t>totaal fosfor</t>
  </si>
  <si>
    <t>alachloor</t>
  </si>
  <si>
    <t>aldrin</t>
  </si>
  <si>
    <t>atrazine</t>
  </si>
  <si>
    <t>chlordaan</t>
  </si>
  <si>
    <t>chloordecon</t>
  </si>
  <si>
    <t>chloorfenvinfos</t>
  </si>
  <si>
    <t>chloorpyrifos</t>
  </si>
  <si>
    <t>dichloormethaan (DCM)</t>
  </si>
  <si>
    <t>dieldrin</t>
  </si>
  <si>
    <t>diuron</t>
  </si>
  <si>
    <t>endosulfaan</t>
  </si>
  <si>
    <t>endrin</t>
  </si>
  <si>
    <t>heptachloor</t>
  </si>
  <si>
    <t>hexachloorbenzeen (HCB)</t>
  </si>
  <si>
    <t>hexachloorbutadieen (HCBD)</t>
  </si>
  <si>
    <t>lindaan</t>
  </si>
  <si>
    <t>mirex</t>
  </si>
  <si>
    <t>pentachloorbenzeen</t>
  </si>
  <si>
    <t>pentachloorfenol (PCF)</t>
  </si>
  <si>
    <t>polychloorbifenylen (PCB's)</t>
  </si>
  <si>
    <t>simazine</t>
  </si>
  <si>
    <t>tetrachloorethyleen (PER)</t>
  </si>
  <si>
    <t>tetrachloormethaan (TCM)</t>
  </si>
  <si>
    <t>trichloorbenzenen (TCB's) (alle isomeren)</t>
  </si>
  <si>
    <t>trichloorethyleen</t>
  </si>
  <si>
    <t>trichloormethaan</t>
  </si>
  <si>
    <t>toxafeen</t>
  </si>
  <si>
    <t>vinylchloride</t>
  </si>
  <si>
    <t>antraceen</t>
  </si>
  <si>
    <t>nonylfenol en nonylfeno-lethoxylaten (NP/NPE's)</t>
  </si>
  <si>
    <t>ethyleenoxide</t>
  </si>
  <si>
    <t>isoproturon</t>
  </si>
  <si>
    <t>naftaleen</t>
  </si>
  <si>
    <t>organische tinverbindingen (als totaal Sn)</t>
  </si>
  <si>
    <t>di(2-ethylhexyl)ftalaat (DEHP)</t>
  </si>
  <si>
    <t>totaal organisch koolstof (TOC) (als totaal C of COD/3)</t>
  </si>
  <si>
    <t>trifluralin</t>
  </si>
  <si>
    <t>chloriden (as totaal Cl)</t>
  </si>
  <si>
    <t>chloor en zijn anorganische ver-bindingen (als HCl)</t>
  </si>
  <si>
    <t>asbest</t>
  </si>
  <si>
    <t>cyaniden (als totaal CN)</t>
  </si>
  <si>
    <t>fluoriden (als totaal F)</t>
  </si>
  <si>
    <t>fluor en zijn anorganische verbin-dingen (als HF)</t>
  </si>
  <si>
    <t>waterstofcyanide (HCN)</t>
  </si>
  <si>
    <t>octylfenolen en octylfeno-lethoxylaten</t>
  </si>
  <si>
    <t>fluorantheen</t>
  </si>
  <si>
    <t>isodrin</t>
  </si>
  <si>
    <t>hexabroombifenyl</t>
  </si>
  <si>
    <t>benzo(g,h,i)peryleen</t>
  </si>
  <si>
    <t xml:space="preserve">Vanaf 2007 bestaat de verplichting voor veel bedrijven emissiegegevens te rapporteren in het kader van E-PRTR. Bij veel bedrijven wordt dit gecombineerd met het milieujaarverslag. Om validatie door het bevoegd gezag mogelijk te maken moeten bedrijven de toegepaste meet- en registratiemethoden beschrijven. Om met name nieuwe bedrijven die nog niet in het kader van MJV rapporteren en de bevoegde gezagen te ondersteunen heeft InfoMil dit werkblad opgesteld. Voor bedrijven wordt het hiermee eenvoudiger om deze beschrijving op te stellen en voor het bevoegd gezag is het eenvoudiger om de validatie van de gegevens uit te voeren. </t>
  </si>
  <si>
    <t>lijn 1</t>
  </si>
  <si>
    <t>debiet</t>
  </si>
  <si>
    <t>concentratie</t>
  </si>
  <si>
    <t>FI2808</t>
  </si>
  <si>
    <t>QI3010</t>
  </si>
  <si>
    <t>MI2039</t>
  </si>
  <si>
    <t>continu</t>
  </si>
  <si>
    <t>gemiddelde waarde van 
laatste 24 uur</t>
  </si>
  <si>
    <t>kg</t>
  </si>
  <si>
    <t>TABBLAD "E-PRTR OVERZICHT"</t>
  </si>
  <si>
    <t>TABBLAD "BASISBLAD"</t>
  </si>
  <si>
    <t>éénmalig vastgesteld</t>
  </si>
  <si>
    <t>M (measured): internationaal aanvaarde meetnorm</t>
  </si>
  <si>
    <t>C (calculated):  internationaal aanvaarde berekeningsmethode</t>
  </si>
  <si>
    <t>E (estimated): geschat</t>
  </si>
  <si>
    <t>C (calculated): NRB (National or Regional Binding methodology)</t>
  </si>
  <si>
    <t>M (measured): NRB (National or Regional Binding methodology)</t>
  </si>
  <si>
    <t>Klasse van de methode</t>
  </si>
  <si>
    <t xml:space="preserve">Het werkblad bestaat uit twee invultabbladen en twee voorbeeldtabbladen. In het invultabbladen "E-PRTR overzicht" worden de vervuilende component, de sector die het betreft en naar welk compartiment de emissie plaatsvindt ingevoerd. De drempelwaarde wordt dan automatisch weergegeven. </t>
  </si>
  <si>
    <t>In dit werkblad worden de relevante gegevens over het meet- en registratiesysteem vastgelegd waardoor de herkomst van de emissiegetallen eenvoudig is na te gaan. De gebruiker heeft met dit werkblad een standaard invulblad. Het is de verwachting dat de gegevens in het werkblad éénmalig worden ingevoerd. De jaren erna volstaat het invoeren van de wijzigingen.</t>
  </si>
  <si>
    <t>In de gele cel (D6) kan een deel van de vervuilende component als selectiecriterium ingevuld worden, zodat de lijst in het pull down menu voor de selectie van de component overzichtelijk blijft. Bijvoorbeeld "METH" voor verbindingen met methaan of methyl in de naam. De lijst kan eveneens beperkt worden door het keuzevakje "sectorspecifieke lijst" aan te vinken. In het pull down menu komen dan uitsluitend de vervuilende componenten voor die in de richtsnoeren worden genoemd voor de gekozen sector.</t>
  </si>
  <si>
    <t>In de cellen B13-B32 worden de namen van de kopieën van het tabblad "basisblad" ingevuld.</t>
  </si>
  <si>
    <t>draaiuren</t>
  </si>
  <si>
    <t>FI3033</t>
  </si>
  <si>
    <t>mg/l</t>
  </si>
  <si>
    <t>draaiurenteller 1 januari</t>
  </si>
  <si>
    <t>draaiurenteller 31 december</t>
  </si>
  <si>
    <t>kental</t>
  </si>
  <si>
    <t>A x (C-B)</t>
  </si>
  <si>
    <t>één maal per jaar</t>
  </si>
  <si>
    <t>Ook voor dit blad geldt dat de gele vlakken worden ingevuld. Bovenaan het tabblad moet als eerste de klasse van de toegepaste bepalingsmethode worden aangevinkt. Voor de beschrijving van de overige invoer in dit tabblad wordt verwezen naar de voorbeelden, zoals weergegeven in de tabbladen "voorbeeld 1", "voorbeeld 2" en "voorbeeld 3".</t>
  </si>
  <si>
    <t>m3/week</t>
  </si>
  <si>
    <t>In invultabblad "Basisblad" of kopieën daarvan, in geval dat er meerdere bronnen worden beschreven, wordt per bron ingevoerd hoe de jaaremissie wordt bepaald. Er is ruimte om zowel de bepalingsmethode van zowel de routinematige als de niet-routinematige emissies in te voeren. Van de gekopieërde tabbladen wordt de naam die eventueel gewijzigd is, ingevuld in het tabblad "E-PRTR overzicht". Wanneer deze tabbladnamen juist zijn ingevoerd geeft het tabblad "E-PRTR overzicht" een overzicht van de verwachte routinematige emissies. Let op, tabbladnamen mogen uitsluiten letters en cijfers bevatten en geen andere tekens (spaties)!</t>
  </si>
  <si>
    <t>Nederlands</t>
  </si>
  <si>
    <t>Engels</t>
  </si>
  <si>
    <t>Bulgaars</t>
  </si>
  <si>
    <t>Taal</t>
  </si>
  <si>
    <t>Language</t>
  </si>
  <si>
    <t>English</t>
  </si>
  <si>
    <t>Dutch</t>
  </si>
  <si>
    <t>Bulgarian</t>
  </si>
  <si>
    <t>Choice</t>
  </si>
  <si>
    <t>Energy</t>
  </si>
  <si>
    <t>Routinematige emissies naar</t>
  </si>
  <si>
    <t>criterium</t>
  </si>
  <si>
    <t>Onbekend</t>
  </si>
  <si>
    <t>E-PRTR</t>
  </si>
  <si>
    <t>Basis</t>
  </si>
  <si>
    <t>Bodem</t>
  </si>
  <si>
    <t>Air</t>
  </si>
  <si>
    <t>Soil</t>
  </si>
  <si>
    <t>Source2</t>
  </si>
  <si>
    <t>Source3</t>
  </si>
  <si>
    <t>Source4</t>
  </si>
  <si>
    <t>Source5</t>
  </si>
  <si>
    <t>Source6</t>
  </si>
  <si>
    <t>Source7</t>
  </si>
  <si>
    <t>Source8</t>
  </si>
  <si>
    <t>Source9</t>
  </si>
  <si>
    <t>Source10</t>
  </si>
  <si>
    <t>Source11</t>
  </si>
  <si>
    <t>Source12</t>
  </si>
  <si>
    <t>Source13</t>
  </si>
  <si>
    <t>Source14</t>
  </si>
  <si>
    <t>Source15</t>
  </si>
  <si>
    <t>Source16</t>
  </si>
  <si>
    <t>Source17</t>
  </si>
  <si>
    <t>Source18</t>
  </si>
  <si>
    <t>Source19</t>
  </si>
  <si>
    <t>Source20</t>
  </si>
  <si>
    <t>De verwachte emissie is kleiner dan de drempelwaarde. Er is dus geen rapportageverplichting i.h.k.v. E-PRTR</t>
  </si>
  <si>
    <t>De verwachte emissie overschrijdt de drempelwaarde en moet i.h.k.v. E-PRTR gerapporteerd worden"</t>
  </si>
  <si>
    <t>naar</t>
  </si>
  <si>
    <t>Beschrijving bepalingsmethode van de emissies van</t>
  </si>
  <si>
    <t>Meetfrequentie</t>
  </si>
  <si>
    <t>Vervangingswaarde</t>
  </si>
  <si>
    <t>methaan (CH4)</t>
  </si>
  <si>
    <t>kooldioxide (CO2)</t>
  </si>
  <si>
    <t>distikstofoxide (N2O)</t>
  </si>
  <si>
    <t>ammoniak (NH3)</t>
  </si>
  <si>
    <t>stikstofoxiden (NOX/NO2)</t>
  </si>
  <si>
    <t>zwavelhexafluoride (SF6)</t>
  </si>
  <si>
    <t>zwaveloxiden (SOX/SO2)</t>
  </si>
  <si>
    <t>chlooralkanen, Clo-C13</t>
  </si>
  <si>
    <t>benzeen</t>
  </si>
  <si>
    <t>ethylbenzeen</t>
  </si>
  <si>
    <t>tolueen</t>
  </si>
  <si>
    <t>xylenen</t>
  </si>
  <si>
    <t>zwevende deeltjes(PM10)</t>
  </si>
  <si>
    <t>fluorkoolwaterstoffen (HFK's)</t>
  </si>
  <si>
    <t>perfluorkoolwaterstoffen (PFK's)</t>
  </si>
  <si>
    <t>chloorfluorkoolwaterstoffen (HCFK's)</t>
  </si>
  <si>
    <t>chloorfluorkoolstoffen (CFK's)</t>
  </si>
  <si>
    <t>halonen</t>
  </si>
  <si>
    <t>arseen en zijn verbindingen (als As)</t>
  </si>
  <si>
    <t>cadmium en zijn verbindingen (als Cd)</t>
  </si>
  <si>
    <t>chroom en zijn verbindingen (als Cr)</t>
  </si>
  <si>
    <t>koper en zijn verbindingen (als Cu)</t>
  </si>
  <si>
    <t>kwik en zijn verbindingen (als Hg)</t>
  </si>
  <si>
    <t>nikkel en zijn verbindingen (als Ni)</t>
  </si>
  <si>
    <t>lood en zijn verbindingen (als Pb)</t>
  </si>
  <si>
    <t>zink en zijn verbindingen (als Zn)</t>
  </si>
  <si>
    <t>gehalogeneerde organische verbindingen (als AOX)</t>
  </si>
  <si>
    <t>PCDD + PCDF (dioxinen + furanen) (als Teq)</t>
  </si>
  <si>
    <t>fenolen (als totaal C)</t>
  </si>
  <si>
    <t>polycyclische aromatische kool-waterstoffen (PAK's)</t>
  </si>
  <si>
    <t>tributyltin en zijn verbindingen</t>
  </si>
  <si>
    <t>trifenyltin en zijn verbindingen</t>
  </si>
  <si>
    <t>Verontreinigende stof</t>
  </si>
  <si>
    <t>1,2-dichloroethane (EDC)</t>
  </si>
  <si>
    <t>1,2,3,4,5,6- hexachlorocyclohexane(HCH)</t>
  </si>
  <si>
    <t>PCDD + PCDF (dioxins + furans) (as Teq)</t>
  </si>
  <si>
    <t>1,1,1-trichloroethane</t>
  </si>
  <si>
    <t>1,1,2,2-tetrachloroethane</t>
  </si>
  <si>
    <t>gebromeerde difenylethers (PBDE)</t>
  </si>
  <si>
    <t>carbon monoxide (CO)</t>
  </si>
  <si>
    <t>hydro-fluorocarbons (HFCs)</t>
  </si>
  <si>
    <t>non-methane volatile organic compounds (NMVOC)</t>
  </si>
  <si>
    <t>perfluorocarbons (PFCs)</t>
  </si>
  <si>
    <t>total nitrogen</t>
  </si>
  <si>
    <t>total phosphorus</t>
  </si>
  <si>
    <t>hydrochlorofluorocarbons (HCFCs)</t>
  </si>
  <si>
    <t>chlorofluorocarbons (CFCs)</t>
  </si>
  <si>
    <t>halons</t>
  </si>
  <si>
    <t>arsenic and compounds (as As)</t>
  </si>
  <si>
    <t>cadmium and compounds (as Cd)</t>
  </si>
  <si>
    <t>chromium and compounds (as Cr)</t>
  </si>
  <si>
    <t>copper and compounds (as Cu)</t>
  </si>
  <si>
    <t>mercury and compounds (as Hg)</t>
  </si>
  <si>
    <t>nickel and compounds (as Ni)</t>
  </si>
  <si>
    <t>lead and compounds (as Pb)</t>
  </si>
  <si>
    <t>zinc and compounds (as Zn)</t>
  </si>
  <si>
    <t>alachlor</t>
  </si>
  <si>
    <t>chlordane</t>
  </si>
  <si>
    <t>chlordecone</t>
  </si>
  <si>
    <t>chlorfenvinphos</t>
  </si>
  <si>
    <t>chlorpyrifos</t>
  </si>
  <si>
    <t>dichloromethane (DCM)</t>
  </si>
  <si>
    <t>endosulphan</t>
  </si>
  <si>
    <t>halogenated organic compounds (as AOX)</t>
  </si>
  <si>
    <t>heptachlor</t>
  </si>
  <si>
    <t>hexachlorobenzene (HCB)</t>
  </si>
  <si>
    <t>hexachlorobutadiene (HCBD)</t>
  </si>
  <si>
    <t>lindane</t>
  </si>
  <si>
    <t>pentachlorobenzene</t>
  </si>
  <si>
    <t>pentachlorophenol (PCP)</t>
  </si>
  <si>
    <t>polychlorinated biphenyls (PCBs)</t>
  </si>
  <si>
    <t>tetrachloroethylene (PER)</t>
  </si>
  <si>
    <t>tetrachloromethane (TCM)</t>
  </si>
  <si>
    <t>trichlorobenzenes (TCBs) (all isomers)</t>
  </si>
  <si>
    <t>trichloroethylene</t>
  </si>
  <si>
    <t>trichloromethane</t>
  </si>
  <si>
    <t>toxaphene</t>
  </si>
  <si>
    <t>vinyl chloride</t>
  </si>
  <si>
    <t>anthracene</t>
  </si>
  <si>
    <t>benzene</t>
  </si>
  <si>
    <t>nonylphenol and Nonylphenol ethoxylates (NP/NPEs)</t>
  </si>
  <si>
    <t>ethyl benzene</t>
  </si>
  <si>
    <t>ethylene oxide</t>
  </si>
  <si>
    <t>naphthalene</t>
  </si>
  <si>
    <t>organotin compounds(as total Sn)</t>
  </si>
  <si>
    <t>di-(2-ethyl hexyl) phthalate (DEHP)</t>
  </si>
  <si>
    <t>phenols (as total C)</t>
  </si>
  <si>
    <t>polycyclic aromatic hydrocarbons (PAHs)</t>
  </si>
  <si>
    <t>toluene</t>
  </si>
  <si>
    <t>tributyltin and compounds</t>
  </si>
  <si>
    <t>triphenyltin and compounds</t>
  </si>
  <si>
    <t>total organic carbon (TOC) (as total C or COD/3)</t>
  </si>
  <si>
    <t>xylenes</t>
  </si>
  <si>
    <t>chlorides (as total Cl)</t>
  </si>
  <si>
    <t>chlorine and inorganic com- pounds (as HCl)</t>
  </si>
  <si>
    <t>asbestos</t>
  </si>
  <si>
    <t>cyanides (as total CN)</t>
  </si>
  <si>
    <t>fluorides (as total F)</t>
  </si>
  <si>
    <t>fluorine and inorganic com- pounds (as HF)</t>
  </si>
  <si>
    <t>hydrogen cyanide (HCN)</t>
  </si>
  <si>
    <t>octylphenols and Octylphenol ethoxylates</t>
  </si>
  <si>
    <t>fluoranthene</t>
  </si>
  <si>
    <t>hexabromobiphenyl</t>
  </si>
  <si>
    <t>benzo(g,h,i)perylene</t>
  </si>
  <si>
    <t>methane (CH4)</t>
  </si>
  <si>
    <t>carbon dioxide (CO2)</t>
  </si>
  <si>
    <t>nitrous oxide (N2O)</t>
  </si>
  <si>
    <t>ammonia (NH3)</t>
  </si>
  <si>
    <t>nitrogen oxides (NOx/NO2)</t>
  </si>
  <si>
    <t xml:space="preserve">sulphur hexafluoride (SF6) </t>
  </si>
  <si>
    <t>sulphur oxides (SOx/SO2)</t>
  </si>
  <si>
    <t>chloro-alkanes, C10-C13</t>
  </si>
  <si>
    <t>brominated diphenylethers (PBDE) (12)</t>
  </si>
  <si>
    <t>particulate matter (PM10)</t>
  </si>
  <si>
    <t>CAS-number</t>
  </si>
  <si>
    <t>Pollutant</t>
  </si>
  <si>
    <t>Selectienummer</t>
  </si>
  <si>
    <t>Sector specifieke info</t>
  </si>
  <si>
    <t>storingsuren</t>
  </si>
  <si>
    <t>emissie tijdens storing reiniging</t>
  </si>
  <si>
    <t>uur</t>
  </si>
  <si>
    <t>emissie tijdens start en stops</t>
  </si>
  <si>
    <t>aantal start en stops</t>
  </si>
  <si>
    <t>K  x L + M x N</t>
  </si>
  <si>
    <t>m3/uur</t>
  </si>
  <si>
    <t>rapport</t>
  </si>
  <si>
    <t>noodaggregaat</t>
  </si>
  <si>
    <t>opgave fabrikant</t>
  </si>
  <si>
    <t>EN-ISO xxxx</t>
  </si>
  <si>
    <t>mg/m3</t>
  </si>
  <si>
    <t>1x/week</t>
  </si>
  <si>
    <t>Production and processing of metals</t>
  </si>
  <si>
    <t>Mineral industry</t>
  </si>
  <si>
    <t>Chemical industry</t>
  </si>
  <si>
    <t>Waste and waste water management</t>
  </si>
  <si>
    <t>Paper and wood production and processing</t>
  </si>
  <si>
    <t>Intensive livestock production and aquaculture</t>
  </si>
  <si>
    <t>Animal and vegetable products from the food and beverage sector</t>
  </si>
  <si>
    <t>Other activities</t>
  </si>
  <si>
    <t>Activity sector</t>
  </si>
  <si>
    <t>Medium</t>
  </si>
  <si>
    <t>Activity sector specific list</t>
  </si>
  <si>
    <t>Routine emissions to</t>
  </si>
  <si>
    <t>Worksheet name</t>
  </si>
  <si>
    <t>Expected emission</t>
  </si>
  <si>
    <t>Class and subclass of the methodology</t>
  </si>
  <si>
    <t>kg/year</t>
  </si>
  <si>
    <t>Class</t>
  </si>
  <si>
    <t>Unknown</t>
  </si>
  <si>
    <t>Type specification</t>
  </si>
  <si>
    <t>M (measured): international approved standard</t>
  </si>
  <si>
    <t>C (calculated):  international approved calculation methodology</t>
  </si>
  <si>
    <t>Not entered yet</t>
  </si>
  <si>
    <t>Emission total</t>
  </si>
  <si>
    <t>Description of the methodology for the determination of the emission of</t>
  </si>
  <si>
    <t>to</t>
  </si>
  <si>
    <t>Description of the source</t>
  </si>
  <si>
    <t>Determination of routine emissions</t>
  </si>
  <si>
    <t>Variables for the determination of the annual emmission</t>
  </si>
  <si>
    <t>Reference/Standard/KKS-code/TAG-number</t>
  </si>
  <si>
    <t>Expected value</t>
  </si>
  <si>
    <t>Unit</t>
  </si>
  <si>
    <t>Measurement frequency</t>
  </si>
  <si>
    <t>Default value</t>
  </si>
  <si>
    <t>Out of range</t>
  </si>
  <si>
    <t>Below detection limit</t>
  </si>
  <si>
    <t>Malfunction of equipment</t>
  </si>
  <si>
    <t>Determination of non-routine emissions</t>
  </si>
  <si>
    <t>to water (column lb) kg/year</t>
  </si>
  <si>
    <t>to air (column la) kg/year</t>
  </si>
  <si>
    <t>to soil (column lc) kg/year</t>
  </si>
  <si>
    <t>Tekst voor pulldown</t>
  </si>
  <si>
    <t>Selection number</t>
  </si>
  <si>
    <t>Column I-Z gives if it is expected that the pollutant is emitted to the medium for the given activity sector</t>
  </si>
  <si>
    <t>The numbers 1-7 point to the activity sectors given in cells C1-C7</t>
  </si>
  <si>
    <t>De tabel in kolom AAwordt gebruikt voor het pulldown-menu voor het selecteren van de te rapporteren component</t>
  </si>
  <si>
    <t>The table in column AA is used for the pull down menu for the selection of the pollutant to be reported</t>
  </si>
  <si>
    <t xml:space="preserve">De kolommen AA en AB zijn de lijst voor het pull down menu. De selectie wordt gemaakt aan de hand van de gekozen sector, het gekozen compartiment en enkele letters van de vervuilende component. Het pull down menu wordt samengesteld uit lijst met 91 componenten en de sectorspecifieke lijst. De bijbehorende drempelwaarde komt in kolom AB. </t>
  </si>
  <si>
    <t>line 1</t>
  </si>
  <si>
    <t>flow</t>
  </si>
  <si>
    <t>concentration</t>
  </si>
  <si>
    <t>operating hours</t>
  </si>
  <si>
    <t>m3/hr</t>
  </si>
  <si>
    <t>hour</t>
  </si>
  <si>
    <t>x/year</t>
  </si>
  <si>
    <t>x/jaar</t>
  </si>
  <si>
    <t>continuous</t>
  </si>
  <si>
    <t>average value of the last 24 hours</t>
  </si>
  <si>
    <t>emissions during malfunction of the abatement technique</t>
  </si>
  <si>
    <t>time of malfunction</t>
  </si>
  <si>
    <t>emissions during starts and stops</t>
  </si>
  <si>
    <t>number of starts and stops</t>
  </si>
  <si>
    <t>report</t>
  </si>
  <si>
    <t>emergency power supply</t>
  </si>
  <si>
    <t>emission factor</t>
  </si>
  <si>
    <t>once a year</t>
  </si>
  <si>
    <t>once</t>
  </si>
  <si>
    <t>specification of manufacturer</t>
  </si>
  <si>
    <t>Parameters voor berekening van de niet-routinematige emissies, zoals starten, stoppen en storingen</t>
  </si>
  <si>
    <t>Sequence number in pull down list</t>
  </si>
  <si>
    <t>Volgnummer in pulldown lijst</t>
  </si>
  <si>
    <t>Reading of the operating hour counter at 1 January</t>
  </si>
  <si>
    <t xml:space="preserve">Selection criteria for the pollutant </t>
  </si>
  <si>
    <t>criteria</t>
  </si>
  <si>
    <t>Annual threshold value</t>
  </si>
  <si>
    <t xml:space="preserve">The expected emission is less than the annual threshold value. So the emissions don't have to be reported within the framework of E-PRTR. </t>
  </si>
  <si>
    <t>The expected emission exceeds the annual threshold value and should therefore be reported within the framework of E-PRTR.</t>
  </si>
  <si>
    <t>Variables for the determination of non-routine emissions, e.g. start-up, shut-down and malfunction of abatement technique</t>
  </si>
  <si>
    <t>Text for pull down menu</t>
  </si>
  <si>
    <t xml:space="preserve">The columns B-G of the table is a copy of annex II of the regulation. This table is used to show the pollutants' number, name and annual threshold value automatically </t>
  </si>
  <si>
    <t>The list is indicative and operators shall establish whether the other pollutants are emitted or not</t>
  </si>
  <si>
    <t>The columns AA and AB are the list for pull down menu. The selected is based on the chosen activity sector, the chosen medium and given specification (characters). The pull down menu is composed from the 91 pollutants and the sector specific list. The annual threshold value is extracted from column AB.</t>
  </si>
  <si>
    <t>Reading of the operating hour counter at 31 December</t>
  </si>
  <si>
    <t xml:space="preserve">Waste water treatment plant </t>
  </si>
  <si>
    <t>Waterzuiveringsinstallatie</t>
  </si>
  <si>
    <t>Classification</t>
  </si>
  <si>
    <t>Formula for the yearly emission</t>
  </si>
  <si>
    <t>Introductie</t>
  </si>
  <si>
    <t>Introduction</t>
  </si>
  <si>
    <t>Език</t>
  </si>
  <si>
    <t>Английски</t>
  </si>
  <si>
    <t>Холандски</t>
  </si>
  <si>
    <t>Български</t>
  </si>
  <si>
    <t>Избор</t>
  </si>
  <si>
    <t>Дейност</t>
  </si>
  <si>
    <t>Енергетика</t>
  </si>
  <si>
    <t>Производство и обработка на метали</t>
  </si>
  <si>
    <t xml:space="preserve">Производство на продукти от минерални суровини </t>
  </si>
  <si>
    <t>Химическа промишленост</t>
  </si>
  <si>
    <t>Управление на отпадъци и на отпадъчни води</t>
  </si>
  <si>
    <t>Производство и обработка на хартия и дърво</t>
  </si>
  <si>
    <t xml:space="preserve">Интензивно животновъдство и аквакултура </t>
  </si>
  <si>
    <t>Животински и растителни продукти от сектор хранителни продукти и напитки</t>
  </si>
  <si>
    <t>Други дейности</t>
  </si>
  <si>
    <t>Среда</t>
  </si>
  <si>
    <t>Въздух</t>
  </si>
  <si>
    <t>Вода</t>
  </si>
  <si>
    <t>Почви</t>
  </si>
  <si>
    <t>Критерии за подбор на замърсител</t>
  </si>
  <si>
    <t>критерии</t>
  </si>
  <si>
    <t>Конкретен списък на дейността</t>
  </si>
  <si>
    <t>Замърсител</t>
  </si>
  <si>
    <t>Годишен праг</t>
  </si>
  <si>
    <t>Име на работната страница</t>
  </si>
  <si>
    <t>Описание на източника</t>
  </si>
  <si>
    <t>Очаквани емисии</t>
  </si>
  <si>
    <t>Клас и под-клас на методологията</t>
  </si>
  <si>
    <t>kg/год</t>
  </si>
  <si>
    <t>Клас</t>
  </si>
  <si>
    <t>M (измерени)</t>
  </si>
  <si>
    <t>C (изчислени)</t>
  </si>
  <si>
    <t>E (определени)</t>
  </si>
  <si>
    <t>Не се знае</t>
  </si>
  <si>
    <t>Вид спесификация</t>
  </si>
  <si>
    <t>M (измерени): международно приет стандарт</t>
  </si>
  <si>
    <t>M (измерени): PER (разрешително)</t>
  </si>
  <si>
    <t>M (измерени): NRB (национално или регионално прилагана методология)</t>
  </si>
  <si>
    <t>M (измерени): ALT (алтернативен метод за измерване)</t>
  </si>
  <si>
    <t>M (измерени): CRM (Сертифицирани референтни материали)</t>
  </si>
  <si>
    <t>M (измерени): OTH (друга методология за измерване)</t>
  </si>
  <si>
    <t>C (изчислени): международно одобрена методика за изчисление</t>
  </si>
  <si>
    <t>C (изчислени): PER (разрешително)</t>
  </si>
  <si>
    <t>C (изчислени): NRB (национално или регионално прилагана методология)</t>
  </si>
  <si>
    <t>C (изчислени): MAB (материален баланс)</t>
  </si>
  <si>
    <t>C (изчислени): SSC (Конкретни изчисления за сектора)</t>
  </si>
  <si>
    <t>C (изчислени): OTH (друга методика за изчисление)</t>
  </si>
  <si>
    <t>Все още не са въведени</t>
  </si>
  <si>
    <t>Общо емисии</t>
  </si>
  <si>
    <t>Очакваното количество емисии е по-малко от годишния праг. Затова тези емисии не трябва да се докладват в рамките на E-PRTR</t>
  </si>
  <si>
    <t>Очакваното количество емисии превишава годишния праг и затова трябва да се докладват в рамките на E-PRTR</t>
  </si>
  <si>
    <t>Описание на методиката за определяне на емисиите на</t>
  </si>
  <si>
    <t>във</t>
  </si>
  <si>
    <t>Класификация</t>
  </si>
  <si>
    <t>Променливи за определяне на годишните емисии</t>
  </si>
  <si>
    <t>Източник/Стандарт/Код-операционна система/идентификационен номер</t>
  </si>
  <si>
    <t>Очаквана стойност</t>
  </si>
  <si>
    <t>Единица</t>
  </si>
  <si>
    <t>Честота на измерване</t>
  </si>
  <si>
    <t>Стойност при липса на реални данни</t>
  </si>
  <si>
    <t>Извън обхвата</t>
  </si>
  <si>
    <t>Под прага на улавяне</t>
  </si>
  <si>
    <t>Неизправност на съоръжението</t>
  </si>
  <si>
    <t>Формула за годишните емисии</t>
  </si>
  <si>
    <t>във въздуха (колона la) kg/год</t>
  </si>
  <si>
    <t>във водата (колона lb) kg/год</t>
  </si>
  <si>
    <t>в почвата (колона lc) kg/год</t>
  </si>
  <si>
    <t>Текст за падащо меню</t>
  </si>
  <si>
    <t>номер на избора</t>
  </si>
  <si>
    <t xml:space="preserve">Колони от B до G в таблицата са копие от приложение II на регламента. Тази таблица се използва, за да покаже автоматично намера на замърсителя, името и годишния праг </t>
  </si>
  <si>
    <t>Колони от I до Z описват дали се очаква, че даден замърсител се изпуска в околната среда от определен сектор дейности.</t>
  </si>
  <si>
    <t>Номера 1-7 показват секторите, представени в клетки C1-C7</t>
  </si>
  <si>
    <t xml:space="preserve">Този списък е само насочващ и операторите трябва сами да определят дали има емитирани други замърсители </t>
  </si>
  <si>
    <t>Таблицата в колона AA е използвана при падащото меню за избор на замърсител, който да се докладва</t>
  </si>
  <si>
    <t>Колони АА и АВ са списък за падащо меню. Селекцията е основана на избор на сектор от дейности, избор на среда и дадена спесификация (символи). Падащото меню е съставено от 91 замърсители и списъкът със сектори. Годишният праг е взет от колона АВ.</t>
  </si>
  <si>
    <t>Пореден номер в падащото меню</t>
  </si>
  <si>
    <t>линия 1</t>
  </si>
  <si>
    <t>концентрация</t>
  </si>
  <si>
    <t>експлоатационни часове</t>
  </si>
  <si>
    <t>m3/час</t>
  </si>
  <si>
    <t>m3/седмица</t>
  </si>
  <si>
    <t>час</t>
  </si>
  <si>
    <t>x/год</t>
  </si>
  <si>
    <t>1x/седмица</t>
  </si>
  <si>
    <t>непрекъснат</t>
  </si>
  <si>
    <t>средна стойност от последните 24 часа</t>
  </si>
  <si>
    <t>време на неизправност</t>
  </si>
  <si>
    <t>емисии по време на пускания и спирания</t>
  </si>
  <si>
    <t>брой пускания и спирания</t>
  </si>
  <si>
    <t>доклад</t>
  </si>
  <si>
    <t>аварийно електрозахранване</t>
  </si>
  <si>
    <t>емисионен фактор</t>
  </si>
  <si>
    <t>Отчитане на брояча на работни часове на 1ви януари</t>
  </si>
  <si>
    <t>Отчитане на брояча на работни часове на 1ви декември</t>
  </si>
  <si>
    <t>спесификация на производителя</t>
  </si>
  <si>
    <t>веднаж</t>
  </si>
  <si>
    <t>веднаж годишно</t>
  </si>
  <si>
    <t>Пречиствателна станция за отпадъчни води</t>
  </si>
  <si>
    <t>CAS - номер</t>
  </si>
  <si>
    <t>метан (CH4)</t>
  </si>
  <si>
    <t>хидро-флуоровъглерод (HFCs)</t>
  </si>
  <si>
    <t>амоняк (NH3)</t>
  </si>
  <si>
    <t>не-метанови летливи органични съединения (NMVOC)</t>
  </si>
  <si>
    <t>перфлуорни въглероди (PFCs)</t>
  </si>
  <si>
    <t xml:space="preserve">Серен хексафлуорид (SF6) </t>
  </si>
  <si>
    <t>общо азот</t>
  </si>
  <si>
    <t>общо фосфор</t>
  </si>
  <si>
    <t>хидрохлорофлуоровъглероди (HCFCs)</t>
  </si>
  <si>
    <t>хлорофлуоровъглероди (CFCs)</t>
  </si>
  <si>
    <t>халони</t>
  </si>
  <si>
    <t>арсеник и съединения (като As)</t>
  </si>
  <si>
    <t>кадмий и съединения (като Cd)</t>
  </si>
  <si>
    <t>хром и съединения (като Cr)</t>
  </si>
  <si>
    <t>мед и съединения (като Cu)</t>
  </si>
  <si>
    <t>живак и съединения (като Hg)</t>
  </si>
  <si>
    <t>никел и съединения (като Ni)</t>
  </si>
  <si>
    <t>олово и съединения (като Pb)</t>
  </si>
  <si>
    <t>цинк и съединения (като Zn)</t>
  </si>
  <si>
    <t>алахлор</t>
  </si>
  <si>
    <t>алдрин</t>
  </si>
  <si>
    <t>атразин</t>
  </si>
  <si>
    <t>хлордан</t>
  </si>
  <si>
    <t>хлордкон</t>
  </si>
  <si>
    <t>хлорфенвифос</t>
  </si>
  <si>
    <t>хлороалкани, C10-C13</t>
  </si>
  <si>
    <t>хлорпириф</t>
  </si>
  <si>
    <t>ДДТ</t>
  </si>
  <si>
    <t>1,2-дихлоретан (EDC)</t>
  </si>
  <si>
    <t>дихлорметан (DCM)</t>
  </si>
  <si>
    <t>диелдрин</t>
  </si>
  <si>
    <t>диурон</t>
  </si>
  <si>
    <t>ендосулфан</t>
  </si>
  <si>
    <t>ендрин</t>
  </si>
  <si>
    <t>халогизирани органични съединения (като AOX)</t>
  </si>
  <si>
    <t>хептахлор</t>
  </si>
  <si>
    <t>хексахлорбензен (HCB)</t>
  </si>
  <si>
    <t>хексахлорбутадиен (HCBD)</t>
  </si>
  <si>
    <t>1,2,3,4,5,6- хексахлороциклохексан (HCH)</t>
  </si>
  <si>
    <t>линдан</t>
  </si>
  <si>
    <t>мирекс</t>
  </si>
  <si>
    <t>PCDD + PCDF (диоксини и фурани) (като Teq)</t>
  </si>
  <si>
    <t>пентахлорбензен</t>
  </si>
  <si>
    <t>пентахлорфенол (PCP)</t>
  </si>
  <si>
    <t>полихлорирани  бифенили (PCBs)</t>
  </si>
  <si>
    <t>симазин</t>
  </si>
  <si>
    <t>тетрахлоретилен (PER)</t>
  </si>
  <si>
    <t>тетрахлорметан (TCM)</t>
  </si>
  <si>
    <t>трихлорбензени (TCBs) (всички изомери)</t>
  </si>
  <si>
    <t>1,1,1-трихлоретан</t>
  </si>
  <si>
    <t>1,1,2,2-тетрахлоретан</t>
  </si>
  <si>
    <t>трихлоретилен</t>
  </si>
  <si>
    <t>трихлорметан</t>
  </si>
  <si>
    <t>токсафен</t>
  </si>
  <si>
    <t>винил хлорид</t>
  </si>
  <si>
    <t>антрацен</t>
  </si>
  <si>
    <t>бензен</t>
  </si>
  <si>
    <t>бромиран дифенилетер (PBDE) (12</t>
  </si>
  <si>
    <t>нонифенол и Нонифенол етоксилати (NP/NPEs)</t>
  </si>
  <si>
    <t>етил бензен</t>
  </si>
  <si>
    <t>етилен оксид</t>
  </si>
  <si>
    <t>изопротурон</t>
  </si>
  <si>
    <t>нафталин</t>
  </si>
  <si>
    <t>съединения на органотин (като общ Sn)</t>
  </si>
  <si>
    <t>дву-(2-етил хексил) фталат (DEHP)</t>
  </si>
  <si>
    <t>фенол (като общ С)</t>
  </si>
  <si>
    <t>полициклични ароматни хидровъглероди (PAHs)</t>
  </si>
  <si>
    <t>толуен</t>
  </si>
  <si>
    <t>трибутилтин и съединения</t>
  </si>
  <si>
    <t>трифенилтин и съединения</t>
  </si>
  <si>
    <t>общ органичен въглерод (TOC) (като общ C или COD/3)</t>
  </si>
  <si>
    <t>трифлуралин</t>
  </si>
  <si>
    <t>ксилен</t>
  </si>
  <si>
    <t>хлориди (като общ Cl)</t>
  </si>
  <si>
    <t>хлорин и неорганични съединения (като HCl)</t>
  </si>
  <si>
    <t>азбест</t>
  </si>
  <si>
    <t>цианиди (като общо CN)</t>
  </si>
  <si>
    <t>флуории (като общ F)</t>
  </si>
  <si>
    <t>флуорин и неорганични съединения (as HF)</t>
  </si>
  <si>
    <t>водороден цианид (HCN)</t>
  </si>
  <si>
    <t>прахообразно вещество (PM10)</t>
  </si>
  <si>
    <t>октифеноли и Октифенонол етоксилати</t>
  </si>
  <si>
    <t>флуорантен</t>
  </si>
  <si>
    <t>изодрин</t>
  </si>
  <si>
    <t>хексабромбифенил</t>
  </si>
  <si>
    <t>бензо(g,h,i)перилен</t>
  </si>
  <si>
    <t>Company/site</t>
  </si>
  <si>
    <t>Bedrijf/inrichting</t>
  </si>
  <si>
    <t>въглероден оксид (CO)</t>
  </si>
  <si>
    <t>въглероден диоксид (CO2)</t>
  </si>
  <si>
    <t>азотист оксид (N2O)</t>
  </si>
  <si>
    <t>Азотни оксиди (NOx/NO2)</t>
  </si>
  <si>
    <t>серни оксиди (SOx/SO2)</t>
  </si>
  <si>
    <t>Определяне на а-нормални емисии</t>
  </si>
  <si>
    <t>Предприятие/площадка</t>
  </si>
  <si>
    <t>Нормално изпускани емисии в</t>
  </si>
  <si>
    <t>Променливи за определяне на а-нормални емисии, напр. Пускане, спиране и неизправност на техниката за намаляване на емисиите</t>
  </si>
  <si>
    <t>Определяне на нормално изпусканите емисии</t>
  </si>
  <si>
    <t>дебит</t>
  </si>
  <si>
    <t>Въведение</t>
  </si>
  <si>
    <t>емисии по време на неисправност на пречиствателните съоръжения</t>
  </si>
  <si>
    <t>of</t>
  </si>
  <si>
    <t>van</t>
  </si>
  <si>
    <t>на</t>
  </si>
  <si>
    <t>year</t>
  </si>
  <si>
    <t>jaar</t>
  </si>
  <si>
    <t>год</t>
  </si>
  <si>
    <t>factor</t>
  </si>
  <si>
    <t>mg</t>
  </si>
  <si>
    <t>A x B x C / D</t>
  </si>
  <si>
    <t>week</t>
  </si>
  <si>
    <t>седмица</t>
  </si>
  <si>
    <t>l</t>
  </si>
  <si>
    <t>m3</t>
  </si>
  <si>
    <t>A x D x B x C / E</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</si>
</sst>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 &quot;лв&quot;;\-#,##0\ &quot;лв&quot;"/>
    <numFmt numFmtId="171" formatCode="#,##0\ &quot;лв&quot;;[Red]\-#,##0\ &quot;лв&quot;"/>
    <numFmt numFmtId="172" formatCode="#,##0.00\ &quot;лв&quot;;\-#,##0.00\ &quot;лв&quot;"/>
    <numFmt numFmtId="173" formatCode="#,##0.00\ &quot;лв&quot;;[Red]\-#,##0.00\ &quot;лв&quot;"/>
    <numFmt numFmtId="174" formatCode="_-* #,##0\ &quot;лв&quot;_-;\-* #,##0\ &quot;лв&quot;_-;_-* &quot;-&quot;\ &quot;лв&quot;_-;_-@_-"/>
    <numFmt numFmtId="175" formatCode="_-* #,##0\ _л_в_-;\-* #,##0\ _л_в_-;_-* &quot;-&quot;\ _л_в_-;_-@_-"/>
    <numFmt numFmtId="176" formatCode="_-* #,##0.00\ &quot;лв&quot;_-;\-* #,##0.00\ &quot;лв&quot;_-;_-* &quot;-&quot;??\ &quot;лв&quot;_-;_-@_-"/>
    <numFmt numFmtId="177" formatCode="_-* #,##0.00\ _л_в_-;\-* #,##0.00\ _л_в_-;_-* &quot;-&quot;??\ _л_в_-;_-@_-"/>
    <numFmt numFmtId="178" formatCode="[$-413]dddd\ d\ mmmm\ yyyy"/>
    <numFmt numFmtId="179" formatCode="&quot;€&quot;\ #,##0.00;[Red]&quot;€&quot;\ #,##0.00"/>
    <numFmt numFmtId="180" formatCode="0.E+00"/>
    <numFmt numFmtId="181" formatCode="0.000000"/>
    <numFmt numFmtId="182" formatCode="0.00000"/>
    <numFmt numFmtId="183" formatCode="0.0000"/>
    <numFmt numFmtId="184" formatCode="0.000"/>
    <numFmt numFmtId="185" formatCode="0.0"/>
    <numFmt numFmtId="186" formatCode="&quot;Ja&quot;;&quot;Ja&quot;;&quot;Nee&quot;"/>
    <numFmt numFmtId="187" formatCode="&quot;Waar&quot;;&quot;Waar&quot;;&quot;Niet waar&quot;"/>
    <numFmt numFmtId="188" formatCode="&quot;Aan&quot;;&quot;Aan&quot;;&quot;Uit&quot;"/>
    <numFmt numFmtId="189" formatCode="[$€-2]\ #.##000_);[Red]\([$€-2]\ #.##000\)"/>
    <numFmt numFmtId="190" formatCode=";;;"/>
    <numFmt numFmtId="191" formatCode="0.0E+00"/>
  </numFmts>
  <fonts count="15">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i/>
      <sz val="10"/>
      <name val="Arial"/>
      <family val="2"/>
    </font>
    <font>
      <b/>
      <sz val="8"/>
      <name val="Tahoma"/>
      <family val="0"/>
    </font>
    <font>
      <b/>
      <sz val="14"/>
      <name val="Arial"/>
      <family val="2"/>
    </font>
    <font>
      <sz val="8"/>
      <name val="Arial"/>
      <family val="2"/>
    </font>
    <font>
      <sz val="8"/>
      <color indexed="8"/>
      <name val="Arial"/>
      <family val="2"/>
    </font>
    <font>
      <i/>
      <sz val="8"/>
      <color indexed="8"/>
      <name val="Arial"/>
      <family val="2"/>
    </font>
    <font>
      <i/>
      <sz val="8"/>
      <name val="Arial"/>
      <family val="2"/>
    </font>
    <font>
      <b/>
      <sz val="16"/>
      <name val="Arial"/>
      <family val="2"/>
    </font>
    <font>
      <sz val="14"/>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66">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dashed"/>
    </border>
    <border>
      <left>
        <color indexed="63"/>
      </left>
      <right style="medium"/>
      <top style="medium"/>
      <bottom style="dashed"/>
    </border>
    <border>
      <left style="medium"/>
      <right style="medium"/>
      <top style="dashed"/>
      <bottom style="dashed"/>
    </border>
    <border>
      <left>
        <color indexed="63"/>
      </left>
      <right style="medium"/>
      <top style="dashed"/>
      <bottom style="dashed"/>
    </border>
    <border>
      <left style="medium"/>
      <right style="medium"/>
      <top style="dashed"/>
      <bottom style="medium"/>
    </border>
    <border>
      <left>
        <color indexed="63"/>
      </left>
      <right style="medium"/>
      <top style="dashed"/>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color indexed="63"/>
      </bottom>
    </border>
    <border>
      <left>
        <color indexed="63"/>
      </left>
      <right style="hair"/>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hair"/>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mediu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horizontal="center"/>
      <protection/>
    </xf>
    <xf numFmtId="44" fontId="0" fillId="0" borderId="0" applyFont="0" applyFill="0" applyBorder="0" applyAlignment="0" applyProtection="0"/>
    <xf numFmtId="42" fontId="0" fillId="0" borderId="0" applyFont="0" applyFill="0" applyBorder="0" applyAlignment="0" applyProtection="0"/>
  </cellStyleXfs>
  <cellXfs count="3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horizontal="left" vertical="center"/>
    </xf>
    <xf numFmtId="0" fontId="9" fillId="2" borderId="5" xfId="0" applyFont="1" applyFill="1" applyBorder="1" applyAlignment="1">
      <alignment horizontal="right" vertical="center" wrapText="1"/>
    </xf>
    <xf numFmtId="0" fontId="9" fillId="2" borderId="6" xfId="0" applyFont="1" applyFill="1" applyBorder="1" applyAlignment="1">
      <alignment vertical="center" wrapText="1"/>
    </xf>
    <xf numFmtId="0" fontId="9" fillId="2" borderId="7" xfId="0" applyFont="1" applyFill="1" applyBorder="1" applyAlignment="1">
      <alignment horizontal="right" vertical="center" wrapText="1"/>
    </xf>
    <xf numFmtId="0" fontId="9" fillId="2" borderId="8" xfId="0" applyFont="1" applyFill="1" applyBorder="1" applyAlignment="1">
      <alignment vertical="center" wrapText="1"/>
    </xf>
    <xf numFmtId="0" fontId="8" fillId="2" borderId="8" xfId="0" applyFont="1" applyFill="1" applyBorder="1" applyAlignment="1">
      <alignment vertical="center" wrapText="1"/>
    </xf>
    <xf numFmtId="0" fontId="10" fillId="2" borderId="7"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9" fillId="2" borderId="10" xfId="0" applyFont="1" applyFill="1" applyBorder="1" applyAlignment="1">
      <alignmen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8" fillId="0" borderId="25" xfId="0" applyFont="1" applyBorder="1" applyAlignment="1">
      <alignment vertical="center"/>
    </xf>
    <xf numFmtId="0" fontId="8" fillId="0" borderId="26" xfId="0" applyFont="1" applyBorder="1" applyAlignment="1">
      <alignment vertical="center"/>
    </xf>
    <xf numFmtId="0" fontId="0" fillId="0" borderId="24" xfId="0" applyBorder="1" applyAlignment="1">
      <alignment vertical="center"/>
    </xf>
    <xf numFmtId="0" fontId="8" fillId="0" borderId="27" xfId="0" applyFont="1" applyBorder="1" applyAlignment="1">
      <alignment vertical="center"/>
    </xf>
    <xf numFmtId="0" fontId="11" fillId="0" borderId="0" xfId="0" applyFont="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horizontal="left" vertical="center"/>
    </xf>
    <xf numFmtId="0" fontId="0" fillId="0" borderId="3" xfId="0" applyBorder="1" applyAlignment="1">
      <alignment/>
    </xf>
    <xf numFmtId="0" fontId="0" fillId="3" borderId="22" xfId="0" applyFill="1" applyBorder="1" applyAlignment="1">
      <alignment vertical="center"/>
    </xf>
    <xf numFmtId="0" fontId="8" fillId="3" borderId="23" xfId="0" applyFont="1" applyFill="1" applyBorder="1" applyAlignment="1">
      <alignment vertical="center"/>
    </xf>
    <xf numFmtId="0" fontId="8" fillId="3" borderId="22" xfId="0" applyFont="1" applyFill="1" applyBorder="1" applyAlignment="1">
      <alignment vertical="center"/>
    </xf>
    <xf numFmtId="0" fontId="9" fillId="3" borderId="3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24" xfId="0" applyFill="1" applyBorder="1" applyAlignment="1">
      <alignment horizontal="center" vertical="center"/>
    </xf>
    <xf numFmtId="0" fontId="9" fillId="3" borderId="4"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0" fillId="3" borderId="23" xfId="0" applyFill="1" applyBorder="1" applyAlignment="1">
      <alignment horizontal="right" vertical="center"/>
    </xf>
    <xf numFmtId="0" fontId="0" fillId="3" borderId="22" xfId="0" applyFill="1" applyBorder="1" applyAlignment="1">
      <alignment horizontal="right" vertical="center"/>
    </xf>
    <xf numFmtId="0" fontId="0" fillId="3"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0" fillId="4" borderId="25" xfId="20" applyFill="1" applyBorder="1" applyAlignment="1">
      <alignment horizontal="left" vertical="center"/>
      <protection/>
    </xf>
    <xf numFmtId="0" fontId="0" fillId="4" borderId="25" xfId="20" applyFont="1" applyFill="1" applyBorder="1" applyAlignment="1">
      <alignment horizontal="left" vertical="center"/>
      <protection/>
    </xf>
    <xf numFmtId="0" fontId="0" fillId="4" borderId="26" xfId="0" applyFill="1" applyBorder="1" applyAlignment="1">
      <alignment horizontal="left" vertical="center"/>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1" fillId="3" borderId="38" xfId="0" applyFont="1" applyFill="1" applyBorder="1" applyAlignment="1">
      <alignment/>
    </xf>
    <xf numFmtId="0" fontId="0" fillId="0" borderId="39" xfId="0" applyBorder="1" applyAlignment="1">
      <alignment/>
    </xf>
    <xf numFmtId="0" fontId="8" fillId="0" borderId="40" xfId="0" applyFont="1" applyBorder="1" applyAlignment="1">
      <alignment vertical="center"/>
    </xf>
    <xf numFmtId="0" fontId="0" fillId="0" borderId="4" xfId="0" applyFill="1" applyBorder="1" applyAlignment="1">
      <alignment/>
    </xf>
    <xf numFmtId="0" fontId="1" fillId="3" borderId="2" xfId="0" applyFont="1" applyFill="1" applyBorder="1" applyAlignment="1">
      <alignment vertical="center"/>
    </xf>
    <xf numFmtId="0" fontId="0" fillId="3" borderId="41" xfId="0" applyFill="1" applyBorder="1" applyAlignment="1">
      <alignment horizontal="left" vertical="center"/>
    </xf>
    <xf numFmtId="191" fontId="9" fillId="2" borderId="6" xfId="0" applyNumberFormat="1" applyFont="1" applyFill="1" applyBorder="1" applyAlignment="1">
      <alignment horizontal="center" vertical="center" wrapText="1"/>
    </xf>
    <xf numFmtId="191" fontId="9" fillId="2" borderId="8" xfId="0" applyNumberFormat="1" applyFont="1" applyFill="1" applyBorder="1" applyAlignment="1">
      <alignment horizontal="center" vertical="center" wrapText="1"/>
    </xf>
    <xf numFmtId="191" fontId="8" fillId="2" borderId="10" xfId="0" applyNumberFormat="1" applyFont="1" applyFill="1" applyBorder="1" applyAlignment="1">
      <alignment vertical="center" wrapText="1"/>
    </xf>
    <xf numFmtId="191" fontId="9" fillId="2" borderId="1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1" fillId="0" borderId="0" xfId="0" applyFont="1" applyAlignment="1">
      <alignment vertical="center" wrapText="1"/>
    </xf>
    <xf numFmtId="0" fontId="0" fillId="0" borderId="39" xfId="0" applyBorder="1" applyAlignment="1">
      <alignment vertical="center"/>
    </xf>
    <xf numFmtId="0" fontId="0" fillId="3" borderId="0" xfId="0" applyFill="1" applyAlignment="1">
      <alignment vertical="center" wrapText="1"/>
    </xf>
    <xf numFmtId="0" fontId="0" fillId="3" borderId="0" xfId="0" applyFill="1" applyAlignment="1">
      <alignment wrapText="1"/>
    </xf>
    <xf numFmtId="0" fontId="1" fillId="4" borderId="22" xfId="0" applyFont="1" applyFill="1" applyBorder="1" applyAlignment="1">
      <alignment horizontal="left" wrapText="1"/>
    </xf>
    <xf numFmtId="0" fontId="0" fillId="2" borderId="24" xfId="0" applyFill="1" applyBorder="1" applyAlignment="1">
      <alignment horizontal="left" wrapText="1"/>
    </xf>
    <xf numFmtId="0" fontId="0" fillId="0" borderId="24" xfId="0" applyBorder="1" applyAlignment="1">
      <alignment horizontal="left" wrapText="1"/>
    </xf>
    <xf numFmtId="0" fontId="0" fillId="0" borderId="27" xfId="0" applyBorder="1" applyAlignment="1">
      <alignment horizontal="left" wrapText="1"/>
    </xf>
    <xf numFmtId="0" fontId="1" fillId="4" borderId="24" xfId="0" applyFont="1" applyFill="1" applyBorder="1" applyAlignment="1">
      <alignment horizontal="left" wrapText="1"/>
    </xf>
    <xf numFmtId="0" fontId="0" fillId="0" borderId="23" xfId="0" applyBorder="1" applyAlignment="1">
      <alignment horizontal="left" wrapText="1"/>
    </xf>
    <xf numFmtId="0" fontId="0" fillId="2" borderId="24" xfId="0" applyFill="1" applyBorder="1" applyAlignment="1">
      <alignment horizontal="left" vertical="center" wrapText="1"/>
    </xf>
    <xf numFmtId="0" fontId="0" fillId="0" borderId="24" xfId="0" applyBorder="1" applyAlignment="1">
      <alignment horizontal="left" vertical="center" wrapText="1"/>
    </xf>
    <xf numFmtId="0" fontId="0" fillId="2" borderId="27" xfId="0" applyFill="1" applyBorder="1" applyAlignment="1">
      <alignment horizontal="left" wrapText="1"/>
    </xf>
    <xf numFmtId="0" fontId="0" fillId="3" borderId="0" xfId="0" applyFill="1" applyAlignment="1" applyProtection="1">
      <alignment vertical="center"/>
      <protection/>
    </xf>
    <xf numFmtId="0" fontId="0" fillId="3" borderId="0" xfId="0" applyFill="1" applyAlignment="1" applyProtection="1">
      <alignment horizontal="center" vertical="center"/>
      <protection/>
    </xf>
    <xf numFmtId="0" fontId="1" fillId="3" borderId="0" xfId="0" applyFont="1" applyFill="1" applyAlignment="1">
      <alignment vertical="center" wrapText="1"/>
    </xf>
    <xf numFmtId="0" fontId="0" fillId="3" borderId="38" xfId="0" applyFill="1" applyBorder="1" applyAlignment="1">
      <alignment vertical="center"/>
    </xf>
    <xf numFmtId="0" fontId="8" fillId="0" borderId="39" xfId="0" applyFont="1" applyBorder="1" applyAlignment="1">
      <alignment vertical="center"/>
    </xf>
    <xf numFmtId="0" fontId="8" fillId="3" borderId="40" xfId="0" applyFont="1" applyFill="1" applyBorder="1" applyAlignment="1">
      <alignment vertical="center"/>
    </xf>
    <xf numFmtId="0" fontId="8"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9" fillId="3" borderId="23" xfId="0" applyFont="1" applyFill="1" applyBorder="1" applyAlignment="1">
      <alignment horizontal="center" vertical="center" wrapText="1"/>
    </xf>
    <xf numFmtId="0" fontId="0" fillId="0" borderId="0" xfId="0" applyFont="1" applyAlignment="1">
      <alignment horizontal="justify"/>
    </xf>
    <xf numFmtId="0" fontId="0" fillId="0" borderId="0" xfId="0" applyFont="1" applyAlignment="1">
      <alignment wrapText="1"/>
    </xf>
    <xf numFmtId="190" fontId="0" fillId="3" borderId="0" xfId="0" applyNumberFormat="1" applyFill="1" applyBorder="1" applyAlignment="1">
      <alignment horizontal="left" vertical="center"/>
    </xf>
    <xf numFmtId="0" fontId="1" fillId="5" borderId="0" xfId="0" applyFont="1" applyFill="1" applyBorder="1" applyAlignment="1">
      <alignment horizontal="left" vertical="center"/>
    </xf>
    <xf numFmtId="0" fontId="1" fillId="5" borderId="39" xfId="0" applyFont="1" applyFill="1" applyBorder="1" applyAlignment="1">
      <alignment horizontal="left" vertical="center"/>
    </xf>
    <xf numFmtId="0" fontId="1" fillId="5" borderId="47" xfId="0" applyFont="1" applyFill="1" applyBorder="1" applyAlignment="1">
      <alignment vertical="center"/>
    </xf>
    <xf numFmtId="0" fontId="7" fillId="5" borderId="0" xfId="0" applyFont="1" applyFill="1" applyBorder="1" applyAlignment="1">
      <alignment horizontal="left" vertical="center"/>
    </xf>
    <xf numFmtId="0" fontId="7" fillId="5" borderId="3" xfId="0" applyFont="1" applyFill="1" applyBorder="1" applyAlignment="1">
      <alignment horizontal="left" vertical="center"/>
    </xf>
    <xf numFmtId="0" fontId="0" fillId="5" borderId="48" xfId="0" applyFill="1" applyBorder="1" applyAlignment="1">
      <alignment horizontal="left" vertical="center"/>
    </xf>
    <xf numFmtId="0" fontId="0" fillId="5" borderId="49" xfId="0" applyFill="1" applyBorder="1" applyAlignment="1">
      <alignment horizontal="left" vertical="center"/>
    </xf>
    <xf numFmtId="0" fontId="0" fillId="5" borderId="0" xfId="0" applyFill="1" applyBorder="1" applyAlignment="1">
      <alignment horizontal="left" vertical="center"/>
    </xf>
    <xf numFmtId="0" fontId="0" fillId="5" borderId="3" xfId="0" applyFill="1" applyBorder="1" applyAlignment="1">
      <alignment horizontal="left" vertical="center"/>
    </xf>
    <xf numFmtId="0" fontId="0" fillId="5" borderId="0" xfId="20" applyFont="1" applyFill="1" applyBorder="1" applyAlignment="1">
      <alignment horizontal="left" vertical="center" wrapText="1"/>
      <protection/>
    </xf>
    <xf numFmtId="11" fontId="0" fillId="5" borderId="0" xfId="20" applyNumberFormat="1" applyFill="1" applyBorder="1" applyAlignment="1">
      <alignment horizontal="left" vertical="center"/>
      <protection/>
    </xf>
    <xf numFmtId="0" fontId="0" fillId="5" borderId="0" xfId="20" applyFont="1" applyFill="1" applyBorder="1" applyAlignment="1">
      <alignment horizontal="left" vertical="center"/>
      <protection/>
    </xf>
    <xf numFmtId="0" fontId="0" fillId="2" borderId="0" xfId="20" applyFont="1" applyFill="1" applyBorder="1" applyAlignment="1" applyProtection="1">
      <alignment horizontal="left" vertical="center" wrapText="1"/>
      <protection locked="0"/>
    </xf>
    <xf numFmtId="11" fontId="0" fillId="5" borderId="0" xfId="0" applyNumberFormat="1" applyFill="1" applyBorder="1" applyAlignment="1">
      <alignment horizontal="left" vertical="center"/>
    </xf>
    <xf numFmtId="0" fontId="0" fillId="2" borderId="39" xfId="0" applyFont="1" applyFill="1" applyBorder="1" applyAlignment="1" applyProtection="1">
      <alignment horizontal="left" vertical="center"/>
      <protection locked="0"/>
    </xf>
    <xf numFmtId="190" fontId="7" fillId="6" borderId="3" xfId="0" applyNumberFormat="1" applyFont="1" applyFill="1" applyBorder="1" applyAlignment="1" applyProtection="1">
      <alignment horizontal="left" vertical="center"/>
      <protection locked="0"/>
    </xf>
    <xf numFmtId="0" fontId="1" fillId="6" borderId="39"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20" applyFont="1" applyFill="1" applyBorder="1" applyAlignment="1">
      <alignment horizontal="left" vertical="center"/>
      <protection/>
    </xf>
    <xf numFmtId="0" fontId="1" fillId="6" borderId="3" xfId="0" applyFont="1" applyFill="1" applyBorder="1" applyAlignment="1">
      <alignment horizontal="left" vertical="center"/>
    </xf>
    <xf numFmtId="11" fontId="1" fillId="6" borderId="0" xfId="20" applyNumberFormat="1" applyFont="1" applyFill="1" applyBorder="1" applyAlignment="1">
      <alignment horizontal="left" vertical="center"/>
      <protection/>
    </xf>
    <xf numFmtId="0" fontId="0" fillId="5" borderId="0" xfId="0" applyFont="1" applyFill="1" applyBorder="1" applyAlignment="1">
      <alignment horizontal="left" vertical="center"/>
    </xf>
    <xf numFmtId="0" fontId="13" fillId="5" borderId="0" xfId="0" applyFont="1" applyFill="1" applyBorder="1" applyAlignment="1">
      <alignment horizontal="left" vertical="center"/>
    </xf>
    <xf numFmtId="0" fontId="0" fillId="5" borderId="0" xfId="0" applyFont="1" applyFill="1" applyBorder="1" applyAlignment="1" applyProtection="1">
      <alignment horizontal="left" vertical="center"/>
      <protection/>
    </xf>
    <xf numFmtId="0" fontId="0" fillId="5" borderId="0" xfId="0" applyFont="1" applyFill="1" applyBorder="1" applyAlignment="1">
      <alignment vertical="center"/>
    </xf>
    <xf numFmtId="0" fontId="0" fillId="5" borderId="3" xfId="0" applyFont="1" applyFill="1" applyBorder="1" applyAlignment="1">
      <alignment vertical="center"/>
    </xf>
    <xf numFmtId="0" fontId="0" fillId="5" borderId="39" xfId="0" applyFill="1" applyBorder="1" applyAlignment="1">
      <alignment vertical="center"/>
    </xf>
    <xf numFmtId="0" fontId="0" fillId="5" borderId="0" xfId="0" applyFill="1" applyBorder="1" applyAlignment="1">
      <alignment vertical="center"/>
    </xf>
    <xf numFmtId="0" fontId="0" fillId="5" borderId="0" xfId="0" applyFont="1" applyFill="1" applyBorder="1" applyAlignment="1" applyProtection="1">
      <alignment horizontal="center" vertical="center"/>
      <protection/>
    </xf>
    <xf numFmtId="0" fontId="0" fillId="5" borderId="0" xfId="0" applyFont="1" applyFill="1" applyBorder="1" applyAlignment="1">
      <alignment horizontal="center" vertical="center"/>
    </xf>
    <xf numFmtId="190" fontId="0" fillId="5" borderId="0" xfId="0" applyNumberFormat="1" applyFont="1" applyFill="1" applyBorder="1" applyAlignment="1">
      <alignment vertical="center"/>
    </xf>
    <xf numFmtId="0" fontId="0" fillId="5" borderId="39" xfId="0" applyFont="1" applyFill="1" applyBorder="1" applyAlignment="1">
      <alignment horizontal="left" vertical="center"/>
    </xf>
    <xf numFmtId="0" fontId="0" fillId="5" borderId="0" xfId="0" applyFont="1" applyFill="1" applyBorder="1" applyAlignment="1" applyProtection="1">
      <alignment vertical="center"/>
      <protection/>
    </xf>
    <xf numFmtId="190" fontId="0" fillId="5" borderId="3" xfId="0" applyNumberFormat="1" applyFont="1" applyFill="1" applyBorder="1" applyAlignment="1">
      <alignment vertical="center"/>
    </xf>
    <xf numFmtId="0" fontId="0" fillId="5" borderId="39" xfId="0" applyFont="1" applyFill="1" applyBorder="1" applyAlignment="1" applyProtection="1">
      <alignment vertical="center"/>
      <protection/>
    </xf>
    <xf numFmtId="190" fontId="0" fillId="5" borderId="0" xfId="0" applyNumberFormat="1" applyFont="1" applyFill="1" applyBorder="1" applyAlignment="1" applyProtection="1">
      <alignment vertical="center"/>
      <protection/>
    </xf>
    <xf numFmtId="0" fontId="0" fillId="5" borderId="3" xfId="0" applyFont="1" applyFill="1" applyBorder="1" applyAlignment="1" applyProtection="1">
      <alignment vertical="center"/>
      <protection/>
    </xf>
    <xf numFmtId="0" fontId="0" fillId="5" borderId="42" xfId="0" applyFont="1" applyFill="1" applyBorder="1" applyAlignment="1" applyProtection="1">
      <alignment horizontal="left" vertical="center"/>
      <protection/>
    </xf>
    <xf numFmtId="0" fontId="0" fillId="5" borderId="25" xfId="0" applyFont="1" applyFill="1" applyBorder="1" applyAlignment="1" applyProtection="1">
      <alignment horizontal="left" vertical="center"/>
      <protection/>
    </xf>
    <xf numFmtId="0" fontId="0" fillId="5" borderId="25" xfId="0" applyFont="1" applyFill="1" applyBorder="1" applyAlignment="1" applyProtection="1">
      <alignment horizontal="center" vertical="center"/>
      <protection/>
    </xf>
    <xf numFmtId="190" fontId="0" fillId="5" borderId="25"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1" fillId="7" borderId="50" xfId="0" applyFont="1" applyFill="1" applyBorder="1" applyAlignment="1">
      <alignment vertical="center"/>
    </xf>
    <xf numFmtId="0" fontId="1" fillId="7" borderId="45" xfId="0" applyFont="1" applyFill="1" applyBorder="1" applyAlignment="1">
      <alignment vertical="center" wrapText="1"/>
    </xf>
    <xf numFmtId="0" fontId="0" fillId="2" borderId="51" xfId="0" applyFill="1" applyBorder="1" applyAlignment="1" applyProtection="1">
      <alignment vertical="center" wrapText="1"/>
      <protection locked="0"/>
    </xf>
    <xf numFmtId="0" fontId="0" fillId="2" borderId="49" xfId="0" applyFill="1" applyBorder="1" applyAlignment="1" applyProtection="1">
      <alignment horizontal="center" vertical="center" wrapText="1"/>
      <protection locked="0"/>
    </xf>
    <xf numFmtId="11" fontId="0" fillId="2" borderId="49" xfId="0" applyNumberFormat="1" applyFill="1" applyBorder="1" applyAlignment="1" applyProtection="1">
      <alignment horizontal="center" vertical="center" wrapText="1"/>
      <protection locked="0"/>
    </xf>
    <xf numFmtId="0" fontId="0" fillId="2" borderId="49" xfId="0" applyFill="1" applyBorder="1" applyAlignment="1" applyProtection="1">
      <alignment vertical="center" wrapText="1"/>
      <protection locked="0"/>
    </xf>
    <xf numFmtId="0" fontId="0" fillId="2" borderId="51" xfId="0" applyFill="1" applyBorder="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0" fillId="2" borderId="49" xfId="0" applyFont="1"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50" xfId="0" applyFill="1" applyBorder="1" applyAlignment="1" applyProtection="1">
      <alignment horizontal="center" vertical="center" wrapText="1"/>
      <protection locked="0"/>
    </xf>
    <xf numFmtId="11" fontId="0" fillId="2" borderId="50" xfId="0" applyNumberFormat="1"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5" borderId="39" xfId="0" applyFill="1" applyBorder="1" applyAlignment="1">
      <alignment horizontal="center" vertical="center"/>
    </xf>
    <xf numFmtId="0" fontId="0" fillId="5" borderId="31" xfId="0" applyFill="1" applyBorder="1" applyAlignment="1">
      <alignment horizontal="center" vertical="center"/>
    </xf>
    <xf numFmtId="0" fontId="1" fillId="5" borderId="52" xfId="0" applyFont="1" applyFill="1" applyBorder="1" applyAlignment="1">
      <alignment vertical="center"/>
    </xf>
    <xf numFmtId="0" fontId="1" fillId="5" borderId="53" xfId="0" applyFont="1" applyFill="1" applyBorder="1" applyAlignment="1">
      <alignment vertical="center"/>
    </xf>
    <xf numFmtId="0" fontId="0" fillId="2" borderId="54" xfId="0" applyFont="1" applyFill="1" applyBorder="1" applyAlignment="1" applyProtection="1">
      <alignment horizontal="center" vertical="center" wrapText="1"/>
      <protection locked="0"/>
    </xf>
    <xf numFmtId="11" fontId="0" fillId="2" borderId="54" xfId="0" applyNumberFormat="1"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5" borderId="55" xfId="0" applyFill="1" applyBorder="1" applyAlignment="1">
      <alignment vertical="center"/>
    </xf>
    <xf numFmtId="0" fontId="0" fillId="5" borderId="56" xfId="0" applyFill="1" applyBorder="1" applyAlignment="1">
      <alignment vertical="center"/>
    </xf>
    <xf numFmtId="0" fontId="0" fillId="5" borderId="57" xfId="0" applyFill="1" applyBorder="1" applyAlignment="1">
      <alignment vertical="center"/>
    </xf>
    <xf numFmtId="0" fontId="0" fillId="2" borderId="51" xfId="0" applyFont="1" applyFill="1" applyBorder="1" applyAlignment="1" applyProtection="1">
      <alignment vertical="center" wrapText="1"/>
      <protection locked="0"/>
    </xf>
    <xf numFmtId="0" fontId="0" fillId="2" borderId="0" xfId="0" applyFill="1" applyBorder="1" applyAlignment="1" applyProtection="1">
      <alignment horizontal="center" vertical="center" wrapText="1"/>
      <protection locked="0"/>
    </xf>
    <xf numFmtId="0" fontId="0" fillId="2" borderId="49" xfId="0" applyFill="1" applyBorder="1" applyAlignment="1" applyProtection="1">
      <alignment horizontal="left" vertical="center" wrapText="1"/>
      <protection locked="0"/>
    </xf>
    <xf numFmtId="0" fontId="0" fillId="2" borderId="50" xfId="0" applyFont="1" applyFill="1" applyBorder="1" applyAlignment="1" applyProtection="1">
      <alignment vertical="center" wrapText="1"/>
      <protection locked="0"/>
    </xf>
    <xf numFmtId="0" fontId="0" fillId="2" borderId="50"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wrapText="1"/>
      <protection locked="0"/>
    </xf>
    <xf numFmtId="0" fontId="0" fillId="2" borderId="58" xfId="0" applyFont="1" applyFill="1" applyBorder="1" applyAlignment="1" applyProtection="1">
      <alignment horizontal="center" vertical="center" wrapText="1"/>
      <protection locked="0"/>
    </xf>
    <xf numFmtId="0" fontId="0" fillId="2" borderId="58" xfId="0" applyFill="1" applyBorder="1" applyAlignment="1" applyProtection="1">
      <alignment horizontal="center" vertical="center"/>
      <protection locked="0"/>
    </xf>
    <xf numFmtId="0" fontId="0" fillId="5" borderId="3" xfId="0" applyFill="1" applyBorder="1" applyAlignment="1">
      <alignment vertical="center"/>
    </xf>
    <xf numFmtId="0" fontId="0" fillId="5" borderId="1" xfId="0" applyFill="1" applyBorder="1" applyAlignment="1">
      <alignment vertical="center"/>
    </xf>
    <xf numFmtId="0" fontId="0" fillId="5" borderId="4" xfId="0" applyFill="1" applyBorder="1" applyAlignment="1">
      <alignment vertical="center"/>
    </xf>
    <xf numFmtId="0" fontId="0" fillId="5" borderId="0" xfId="20" applyFill="1" applyBorder="1" applyAlignment="1">
      <alignment horizontal="left" vertical="center"/>
      <protection/>
    </xf>
    <xf numFmtId="0" fontId="7" fillId="6" borderId="47" xfId="0" applyFont="1" applyFill="1" applyBorder="1" applyAlignment="1">
      <alignment vertical="center"/>
    </xf>
    <xf numFmtId="0" fontId="7" fillId="6" borderId="59" xfId="0" applyFont="1" applyFill="1" applyBorder="1" applyAlignment="1">
      <alignment vertical="center"/>
    </xf>
    <xf numFmtId="0" fontId="0" fillId="6" borderId="0" xfId="0" applyFill="1" applyAlignment="1">
      <alignment vertical="center"/>
    </xf>
    <xf numFmtId="0" fontId="0" fillId="6" borderId="0" xfId="0" applyFill="1" applyAlignment="1" applyProtection="1">
      <alignment vertical="center"/>
      <protection/>
    </xf>
    <xf numFmtId="190" fontId="7" fillId="6" borderId="3" xfId="0" applyNumberFormat="1" applyFont="1" applyFill="1" applyBorder="1" applyAlignment="1" applyProtection="1">
      <alignment horizontal="left" vertical="center"/>
      <protection/>
    </xf>
    <xf numFmtId="0" fontId="13" fillId="5" borderId="0" xfId="0" applyFont="1" applyFill="1" applyBorder="1" applyAlignment="1" applyProtection="1">
      <alignment horizontal="left" vertical="center"/>
      <protection/>
    </xf>
    <xf numFmtId="0" fontId="0" fillId="5" borderId="39" xfId="0" applyFill="1" applyBorder="1" applyAlignment="1" applyProtection="1">
      <alignment vertical="center"/>
      <protection/>
    </xf>
    <xf numFmtId="0" fontId="0" fillId="5" borderId="0" xfId="0" applyFill="1" applyBorder="1" applyAlignment="1" applyProtection="1">
      <alignment vertical="center"/>
      <protection/>
    </xf>
    <xf numFmtId="0" fontId="0" fillId="5" borderId="39" xfId="0" applyFont="1" applyFill="1" applyBorder="1" applyAlignment="1" applyProtection="1">
      <alignment horizontal="left" vertical="center"/>
      <protection/>
    </xf>
    <xf numFmtId="190" fontId="0" fillId="5" borderId="3" xfId="0" applyNumberFormat="1" applyFont="1" applyFill="1" applyBorder="1" applyAlignment="1" applyProtection="1">
      <alignment vertical="center"/>
      <protection/>
    </xf>
    <xf numFmtId="0" fontId="1" fillId="7" borderId="50" xfId="0" applyFont="1" applyFill="1" applyBorder="1" applyAlignment="1" applyProtection="1">
      <alignment vertical="center"/>
      <protection/>
    </xf>
    <xf numFmtId="0" fontId="1" fillId="7" borderId="45" xfId="0" applyFont="1" applyFill="1" applyBorder="1" applyAlignment="1" applyProtection="1">
      <alignment vertical="center" wrapText="1"/>
      <protection/>
    </xf>
    <xf numFmtId="0" fontId="0" fillId="5" borderId="39" xfId="0" applyFill="1" applyBorder="1" applyAlignment="1" applyProtection="1">
      <alignment horizontal="center" vertical="center"/>
      <protection/>
    </xf>
    <xf numFmtId="0" fontId="0" fillId="2" borderId="51" xfId="0" applyFill="1" applyBorder="1" applyAlignment="1" applyProtection="1">
      <alignment vertical="center" wrapText="1"/>
      <protection/>
    </xf>
    <xf numFmtId="0" fontId="0" fillId="2" borderId="49" xfId="0" applyFill="1" applyBorder="1" applyAlignment="1" applyProtection="1">
      <alignment horizontal="center" vertical="center" wrapText="1"/>
      <protection/>
    </xf>
    <xf numFmtId="11" fontId="0" fillId="2" borderId="49" xfId="0" applyNumberFormat="1" applyFill="1" applyBorder="1" applyAlignment="1" applyProtection="1">
      <alignment horizontal="center" vertical="center" wrapText="1"/>
      <protection/>
    </xf>
    <xf numFmtId="0" fontId="0" fillId="2" borderId="49" xfId="0" applyFill="1" applyBorder="1" applyAlignment="1" applyProtection="1">
      <alignment vertical="center" wrapText="1"/>
      <protection/>
    </xf>
    <xf numFmtId="0" fontId="0" fillId="2" borderId="51" xfId="0" applyFill="1" applyBorder="1" applyAlignment="1" applyProtection="1">
      <alignment horizontal="center" vertical="center" wrapText="1"/>
      <protection/>
    </xf>
    <xf numFmtId="0" fontId="0" fillId="2" borderId="44" xfId="0" applyFill="1" applyBorder="1" applyAlignment="1" applyProtection="1">
      <alignment horizontal="center" vertical="center" wrapText="1"/>
      <protection/>
    </xf>
    <xf numFmtId="0" fontId="0" fillId="2" borderId="49" xfId="0" applyFont="1" applyFill="1" applyBorder="1" applyAlignment="1" applyProtection="1">
      <alignment vertical="center" wrapText="1"/>
      <protection/>
    </xf>
    <xf numFmtId="0" fontId="0" fillId="5" borderId="31" xfId="0" applyFill="1" applyBorder="1" applyAlignment="1" applyProtection="1">
      <alignment horizontal="center" vertical="center"/>
      <protection/>
    </xf>
    <xf numFmtId="0" fontId="0" fillId="2" borderId="50" xfId="0" applyFill="1" applyBorder="1" applyAlignment="1" applyProtection="1">
      <alignment vertical="center" wrapText="1"/>
      <protection/>
    </xf>
    <xf numFmtId="0" fontId="0" fillId="2" borderId="50" xfId="0" applyFill="1" applyBorder="1" applyAlignment="1" applyProtection="1">
      <alignment horizontal="center" vertical="center" wrapText="1"/>
      <protection/>
    </xf>
    <xf numFmtId="11" fontId="0" fillId="2" borderId="50" xfId="0" applyNumberFormat="1" applyFill="1" applyBorder="1" applyAlignment="1" applyProtection="1">
      <alignment horizontal="center" vertical="center" wrapText="1"/>
      <protection/>
    </xf>
    <xf numFmtId="0" fontId="0" fillId="2" borderId="45" xfId="0" applyFill="1" applyBorder="1" applyAlignment="1" applyProtection="1">
      <alignment horizontal="center" vertical="center" wrapText="1"/>
      <protection/>
    </xf>
    <xf numFmtId="0" fontId="1" fillId="5" borderId="52" xfId="0" applyFont="1" applyFill="1" applyBorder="1" applyAlignment="1" applyProtection="1">
      <alignment vertical="center"/>
      <protection/>
    </xf>
    <xf numFmtId="0" fontId="1" fillId="5" borderId="53" xfId="0" applyFont="1" applyFill="1" applyBorder="1" applyAlignment="1" applyProtection="1">
      <alignment vertical="center"/>
      <protection/>
    </xf>
    <xf numFmtId="0" fontId="0" fillId="2" borderId="54" xfId="0" applyFont="1" applyFill="1" applyBorder="1" applyAlignment="1" applyProtection="1">
      <alignment horizontal="center" vertical="center" wrapText="1"/>
      <protection/>
    </xf>
    <xf numFmtId="11" fontId="0" fillId="2" borderId="54" xfId="0" applyNumberFormat="1" applyFill="1" applyBorder="1" applyAlignment="1" applyProtection="1">
      <alignment horizontal="center" vertical="center"/>
      <protection/>
    </xf>
    <xf numFmtId="0" fontId="0" fillId="2" borderId="54" xfId="0" applyFill="1" applyBorder="1" applyAlignment="1" applyProtection="1">
      <alignment horizontal="center" vertical="center"/>
      <protection/>
    </xf>
    <xf numFmtId="0" fontId="0" fillId="5" borderId="55" xfId="0" applyFill="1" applyBorder="1" applyAlignment="1" applyProtection="1">
      <alignment vertical="center"/>
      <protection/>
    </xf>
    <xf numFmtId="0" fontId="0" fillId="5" borderId="56" xfId="0" applyFill="1" applyBorder="1" applyAlignment="1" applyProtection="1">
      <alignment vertical="center"/>
      <protection/>
    </xf>
    <xf numFmtId="0" fontId="0" fillId="5" borderId="57" xfId="0" applyFill="1" applyBorder="1" applyAlignment="1" applyProtection="1">
      <alignment vertical="center"/>
      <protection/>
    </xf>
    <xf numFmtId="0" fontId="7" fillId="6" borderId="47" xfId="0" applyFont="1" applyFill="1" applyBorder="1" applyAlignment="1" applyProtection="1">
      <alignment vertical="center"/>
      <protection/>
    </xf>
    <xf numFmtId="0" fontId="7" fillId="6" borderId="59" xfId="0" applyFont="1" applyFill="1" applyBorder="1" applyAlignment="1" applyProtection="1">
      <alignment vertical="center"/>
      <protection/>
    </xf>
    <xf numFmtId="0" fontId="0" fillId="5" borderId="3" xfId="0" applyFill="1" applyBorder="1" applyAlignment="1" applyProtection="1">
      <alignment vertical="center"/>
      <protection/>
    </xf>
    <xf numFmtId="0" fontId="0" fillId="2" borderId="51" xfId="0" applyFont="1" applyFill="1" applyBorder="1" applyAlignment="1" applyProtection="1">
      <alignment vertical="center" wrapText="1"/>
      <protection/>
    </xf>
    <xf numFmtId="0" fontId="0" fillId="2" borderId="0" xfId="0" applyFill="1" applyBorder="1" applyAlignment="1" applyProtection="1">
      <alignment horizontal="center" vertical="center" wrapText="1"/>
      <protection/>
    </xf>
    <xf numFmtId="0" fontId="0" fillId="2" borderId="49" xfId="0" applyFill="1" applyBorder="1" applyAlignment="1" applyProtection="1">
      <alignment horizontal="left" vertical="center" wrapText="1"/>
      <protection/>
    </xf>
    <xf numFmtId="0" fontId="0" fillId="2" borderId="50" xfId="0" applyFont="1" applyFill="1" applyBorder="1" applyAlignment="1" applyProtection="1">
      <alignment vertical="center" wrapText="1"/>
      <protection/>
    </xf>
    <xf numFmtId="0" fontId="0" fillId="2" borderId="50" xfId="0" applyFill="1" applyBorder="1" applyAlignment="1" applyProtection="1">
      <alignment horizontal="left" vertical="center" wrapText="1"/>
      <protection/>
    </xf>
    <xf numFmtId="0" fontId="0" fillId="2" borderId="25" xfId="0" applyFill="1" applyBorder="1" applyAlignment="1" applyProtection="1">
      <alignment horizontal="center" vertical="center" wrapText="1"/>
      <protection/>
    </xf>
    <xf numFmtId="0" fontId="0" fillId="2" borderId="58" xfId="0" applyFont="1" applyFill="1" applyBorder="1" applyAlignment="1" applyProtection="1">
      <alignment horizontal="center" vertical="center" wrapText="1"/>
      <protection/>
    </xf>
    <xf numFmtId="0" fontId="0" fillId="2" borderId="58" xfId="0" applyFill="1" applyBorder="1" applyAlignment="1" applyProtection="1">
      <alignment horizontal="center" vertical="center"/>
      <protection/>
    </xf>
    <xf numFmtId="0" fontId="0" fillId="5" borderId="1" xfId="0" applyFill="1" applyBorder="1" applyAlignment="1" applyProtection="1">
      <alignment vertical="center"/>
      <protection/>
    </xf>
    <xf numFmtId="0" fontId="0" fillId="5" borderId="4" xfId="0" applyFill="1" applyBorder="1" applyAlignment="1" applyProtection="1">
      <alignment vertical="center"/>
      <protection/>
    </xf>
    <xf numFmtId="0" fontId="7" fillId="4" borderId="25" xfId="0" applyFont="1" applyFill="1" applyBorder="1" applyAlignment="1">
      <alignment horizontal="left" vertical="center"/>
    </xf>
    <xf numFmtId="0" fontId="1" fillId="6" borderId="39" xfId="0" applyFont="1" applyFill="1" applyBorder="1" applyAlignment="1">
      <alignment horizontal="left" vertical="center"/>
    </xf>
    <xf numFmtId="0" fontId="1" fillId="6" borderId="0" xfId="0" applyFont="1" applyFill="1" applyBorder="1" applyAlignment="1">
      <alignment horizontal="left" vertical="center"/>
    </xf>
    <xf numFmtId="0" fontId="7" fillId="4" borderId="42" xfId="0" applyFont="1" applyFill="1" applyBorder="1" applyAlignment="1">
      <alignment horizontal="left" vertical="center"/>
    </xf>
    <xf numFmtId="0" fontId="1" fillId="4" borderId="40"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42" xfId="0" applyFont="1" applyFill="1" applyBorder="1" applyAlignment="1">
      <alignment horizontal="left" vertical="center"/>
    </xf>
    <xf numFmtId="0" fontId="1" fillId="4" borderId="25" xfId="0" applyFont="1" applyFill="1" applyBorder="1" applyAlignment="1">
      <alignment horizontal="left" vertical="center"/>
    </xf>
    <xf numFmtId="0" fontId="1" fillId="5" borderId="39" xfId="0" applyFont="1" applyFill="1" applyBorder="1" applyAlignment="1">
      <alignment horizontal="left" vertical="center"/>
    </xf>
    <xf numFmtId="0" fontId="1" fillId="5" borderId="0" xfId="0" applyFont="1" applyFill="1" applyBorder="1" applyAlignment="1">
      <alignment horizontal="left" vertical="center"/>
    </xf>
    <xf numFmtId="0" fontId="7" fillId="4" borderId="38" xfId="0" applyFont="1" applyFill="1" applyBorder="1" applyAlignment="1">
      <alignment horizontal="left" vertical="center"/>
    </xf>
    <xf numFmtId="0" fontId="7" fillId="4" borderId="41" xfId="0" applyFont="1" applyFill="1" applyBorder="1" applyAlignment="1">
      <alignment horizontal="left" vertical="center"/>
    </xf>
    <xf numFmtId="0" fontId="7" fillId="4" borderId="2" xfId="0" applyFont="1" applyFill="1" applyBorder="1" applyAlignment="1">
      <alignment horizontal="left" vertical="center"/>
    </xf>
    <xf numFmtId="0" fontId="7" fillId="4" borderId="26" xfId="0" applyFont="1" applyFill="1" applyBorder="1" applyAlignment="1">
      <alignment horizontal="left" vertical="center"/>
    </xf>
    <xf numFmtId="0" fontId="1"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1" fillId="7" borderId="39" xfId="0" applyFont="1" applyFill="1" applyBorder="1" applyAlignment="1">
      <alignment horizontal="left" vertical="center" wrapText="1"/>
    </xf>
    <xf numFmtId="0" fontId="1" fillId="7" borderId="48" xfId="0" applyFont="1" applyFill="1" applyBorder="1" applyAlignment="1">
      <alignment horizontal="left" vertical="center" wrapText="1"/>
    </xf>
    <xf numFmtId="0" fontId="1" fillId="7" borderId="42" xfId="0" applyFont="1" applyFill="1" applyBorder="1" applyAlignment="1">
      <alignment horizontal="left" vertical="center" wrapText="1"/>
    </xf>
    <xf numFmtId="0" fontId="1" fillId="7" borderId="60" xfId="0" applyFont="1" applyFill="1" applyBorder="1" applyAlignment="1">
      <alignment horizontal="left" vertical="center" wrapText="1"/>
    </xf>
    <xf numFmtId="0" fontId="1" fillId="7" borderId="51" xfId="0" applyFont="1" applyFill="1" applyBorder="1" applyAlignment="1">
      <alignment horizontal="left" vertical="center" wrapText="1"/>
    </xf>
    <xf numFmtId="0" fontId="1" fillId="7" borderId="50" xfId="0" applyFont="1" applyFill="1" applyBorder="1" applyAlignment="1">
      <alignment horizontal="left" vertical="center" wrapText="1"/>
    </xf>
    <xf numFmtId="0" fontId="1" fillId="7" borderId="49" xfId="0" applyFont="1" applyFill="1" applyBorder="1" applyAlignment="1">
      <alignment horizontal="center" vertical="center" wrapText="1"/>
    </xf>
    <xf numFmtId="0" fontId="1" fillId="7" borderId="50" xfId="0" applyFont="1" applyFill="1" applyBorder="1" applyAlignment="1">
      <alignment horizontal="center" vertical="center" wrapText="1"/>
    </xf>
    <xf numFmtId="0" fontId="7" fillId="6" borderId="61" xfId="0" applyFont="1" applyFill="1" applyBorder="1" applyAlignment="1">
      <alignment horizontal="left" vertical="center"/>
    </xf>
    <xf numFmtId="0" fontId="7" fillId="6" borderId="47" xfId="0" applyFont="1" applyFill="1" applyBorder="1" applyAlignment="1">
      <alignment horizontal="left" vertical="center"/>
    </xf>
    <xf numFmtId="0" fontId="7" fillId="6" borderId="39" xfId="0" applyFont="1" applyFill="1" applyBorder="1" applyAlignment="1">
      <alignment horizontal="left" vertical="center"/>
    </xf>
    <xf numFmtId="0" fontId="7" fillId="6" borderId="0" xfId="0" applyFont="1" applyFill="1" applyBorder="1" applyAlignment="1">
      <alignment horizontal="left" vertical="center"/>
    </xf>
    <xf numFmtId="0" fontId="1" fillId="5" borderId="40" xfId="0" applyFont="1" applyFill="1" applyBorder="1" applyAlignment="1">
      <alignment horizontal="left" vertical="center"/>
    </xf>
    <xf numFmtId="0" fontId="1" fillId="5" borderId="62" xfId="0" applyFont="1" applyFill="1" applyBorder="1" applyAlignment="1">
      <alignment horizontal="left" vertical="center"/>
    </xf>
    <xf numFmtId="0" fontId="12" fillId="4" borderId="38" xfId="0" applyFont="1" applyFill="1" applyBorder="1" applyAlignment="1">
      <alignment horizontal="left" vertical="center"/>
    </xf>
    <xf numFmtId="0" fontId="12" fillId="4" borderId="4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42" xfId="0" applyFont="1" applyFill="1" applyBorder="1" applyAlignment="1">
      <alignment horizontal="left" vertical="center"/>
    </xf>
    <xf numFmtId="0" fontId="12" fillId="4" borderId="25" xfId="0" applyFont="1" applyFill="1" applyBorder="1" applyAlignment="1">
      <alignment horizontal="left" vertical="center"/>
    </xf>
    <xf numFmtId="0" fontId="12" fillId="4" borderId="26" xfId="0" applyFont="1" applyFill="1" applyBorder="1" applyAlignment="1">
      <alignment horizontal="left" vertical="center"/>
    </xf>
    <xf numFmtId="0" fontId="1" fillId="7" borderId="49" xfId="0" applyFont="1" applyFill="1" applyBorder="1" applyAlignment="1">
      <alignment horizontal="left" vertical="center" wrapText="1"/>
    </xf>
    <xf numFmtId="0" fontId="1" fillId="7" borderId="61" xfId="0" applyFont="1" applyFill="1" applyBorder="1" applyAlignment="1">
      <alignment horizontal="left" vertical="center" wrapText="1"/>
    </xf>
    <xf numFmtId="0" fontId="1" fillId="7" borderId="63" xfId="0" applyFont="1" applyFill="1" applyBorder="1" applyAlignment="1">
      <alignment horizontal="left" vertical="center" wrapText="1"/>
    </xf>
    <xf numFmtId="0" fontId="1" fillId="7" borderId="50" xfId="0" applyFont="1" applyFill="1" applyBorder="1" applyAlignment="1">
      <alignment horizontal="center" vertical="center"/>
    </xf>
    <xf numFmtId="0" fontId="1" fillId="7" borderId="45" xfId="0" applyFont="1" applyFill="1" applyBorder="1" applyAlignment="1">
      <alignment horizontal="center" vertical="center"/>
    </xf>
    <xf numFmtId="0" fontId="9" fillId="3" borderId="6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33" xfId="0" applyFont="1" applyFill="1" applyBorder="1" applyAlignment="1">
      <alignment horizontal="center" vertical="center"/>
    </xf>
    <xf numFmtId="0" fontId="8" fillId="0" borderId="41" xfId="0" applyFont="1" applyBorder="1" applyAlignment="1">
      <alignment horizontal="left" vertical="center"/>
    </xf>
    <xf numFmtId="0" fontId="8" fillId="0" borderId="2" xfId="0" applyFont="1" applyBorder="1" applyAlignment="1">
      <alignment horizontal="left" vertical="center"/>
    </xf>
    <xf numFmtId="0" fontId="9" fillId="3" borderId="22" xfId="0" applyFont="1" applyFill="1" applyBorder="1" applyAlignment="1">
      <alignment vertical="center" wrapText="1"/>
    </xf>
    <xf numFmtId="0" fontId="9" fillId="3" borderId="23" xfId="0" applyFont="1" applyFill="1" applyBorder="1" applyAlignment="1">
      <alignment vertical="center" wrapText="1"/>
    </xf>
    <xf numFmtId="0" fontId="9" fillId="3" borderId="22"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1" fillId="5" borderId="40" xfId="0" applyFont="1" applyFill="1" applyBorder="1" applyAlignment="1" applyProtection="1">
      <alignment horizontal="left" vertical="center"/>
      <protection/>
    </xf>
    <xf numFmtId="0" fontId="1" fillId="5" borderId="62" xfId="0" applyFont="1" applyFill="1" applyBorder="1" applyAlignment="1" applyProtection="1">
      <alignment horizontal="left" vertical="center"/>
      <protection/>
    </xf>
    <xf numFmtId="0" fontId="12" fillId="4" borderId="38" xfId="0" applyFont="1" applyFill="1" applyBorder="1" applyAlignment="1" applyProtection="1">
      <alignment horizontal="left" vertical="center"/>
      <protection/>
    </xf>
    <xf numFmtId="0" fontId="12" fillId="4" borderId="41" xfId="0" applyFont="1" applyFill="1" applyBorder="1" applyAlignment="1" applyProtection="1">
      <alignment horizontal="left" vertical="center"/>
      <protection/>
    </xf>
    <xf numFmtId="0" fontId="12" fillId="4" borderId="2" xfId="0" applyFont="1" applyFill="1" applyBorder="1" applyAlignment="1" applyProtection="1">
      <alignment horizontal="left" vertical="center"/>
      <protection/>
    </xf>
    <xf numFmtId="0" fontId="12" fillId="4" borderId="42" xfId="0" applyFont="1" applyFill="1" applyBorder="1" applyAlignment="1" applyProtection="1">
      <alignment horizontal="left" vertical="center"/>
      <protection/>
    </xf>
    <xf numFmtId="0" fontId="12" fillId="4" borderId="25" xfId="0" applyFont="1" applyFill="1" applyBorder="1" applyAlignment="1" applyProtection="1">
      <alignment horizontal="left" vertical="center"/>
      <protection/>
    </xf>
    <xf numFmtId="0" fontId="12" fillId="4" borderId="26" xfId="0" applyFont="1" applyFill="1" applyBorder="1" applyAlignment="1" applyProtection="1">
      <alignment horizontal="left" vertical="center"/>
      <protection/>
    </xf>
    <xf numFmtId="0" fontId="1" fillId="5" borderId="39" xfId="0" applyFont="1" applyFill="1" applyBorder="1" applyAlignment="1" applyProtection="1">
      <alignment horizontal="left" vertical="center"/>
      <protection/>
    </xf>
    <xf numFmtId="0" fontId="1" fillId="5" borderId="0" xfId="0" applyFont="1" applyFill="1" applyBorder="1" applyAlignment="1" applyProtection="1">
      <alignment horizontal="left" vertical="center"/>
      <protection/>
    </xf>
    <xf numFmtId="0" fontId="1" fillId="7" borderId="49" xfId="0" applyFont="1" applyFill="1" applyBorder="1" applyAlignment="1" applyProtection="1">
      <alignment horizontal="left" vertical="center" wrapText="1"/>
      <protection/>
    </xf>
    <xf numFmtId="0" fontId="1" fillId="7" borderId="50" xfId="0" applyFont="1" applyFill="1" applyBorder="1" applyAlignment="1" applyProtection="1">
      <alignment horizontal="left" vertical="center" wrapText="1"/>
      <protection/>
    </xf>
    <xf numFmtId="0" fontId="1" fillId="7" borderId="49" xfId="0" applyFont="1" applyFill="1" applyBorder="1" applyAlignment="1" applyProtection="1">
      <alignment horizontal="center" vertical="center" wrapText="1"/>
      <protection/>
    </xf>
    <xf numFmtId="0" fontId="1" fillId="7" borderId="50" xfId="0" applyFont="1" applyFill="1" applyBorder="1" applyAlignment="1" applyProtection="1">
      <alignment horizontal="center" vertical="center" wrapText="1"/>
      <protection/>
    </xf>
    <xf numFmtId="0" fontId="1" fillId="7" borderId="61" xfId="0" applyFont="1" applyFill="1" applyBorder="1" applyAlignment="1" applyProtection="1">
      <alignment horizontal="left" vertical="center" wrapText="1"/>
      <protection/>
    </xf>
    <xf numFmtId="0" fontId="1" fillId="7" borderId="63" xfId="0" applyFont="1" applyFill="1" applyBorder="1" applyAlignment="1" applyProtection="1">
      <alignment horizontal="left" vertical="center" wrapText="1"/>
      <protection/>
    </xf>
    <xf numFmtId="0" fontId="1" fillId="7" borderId="42" xfId="0" applyFont="1" applyFill="1" applyBorder="1" applyAlignment="1" applyProtection="1">
      <alignment horizontal="left" vertical="center" wrapText="1"/>
      <protection/>
    </xf>
    <xf numFmtId="0" fontId="1" fillId="7" borderId="60" xfId="0" applyFont="1" applyFill="1" applyBorder="1" applyAlignment="1" applyProtection="1">
      <alignment horizontal="left" vertical="center" wrapText="1"/>
      <protection/>
    </xf>
    <xf numFmtId="0" fontId="1" fillId="7" borderId="50" xfId="0" applyFont="1" applyFill="1" applyBorder="1" applyAlignment="1" applyProtection="1">
      <alignment horizontal="center" vertical="center"/>
      <protection/>
    </xf>
    <xf numFmtId="0" fontId="1" fillId="7" borderId="45" xfId="0" applyFont="1" applyFill="1" applyBorder="1" applyAlignment="1" applyProtection="1">
      <alignment horizontal="center" vertical="center"/>
      <protection/>
    </xf>
    <xf numFmtId="0" fontId="0" fillId="2" borderId="0" xfId="0" applyFill="1" applyBorder="1" applyAlignment="1" applyProtection="1">
      <alignment horizontal="left" vertical="center"/>
      <protection/>
    </xf>
    <xf numFmtId="0" fontId="0" fillId="2" borderId="3" xfId="0" applyFill="1" applyBorder="1" applyAlignment="1" applyProtection="1">
      <alignment horizontal="left" vertical="center"/>
      <protection/>
    </xf>
    <xf numFmtId="0" fontId="1" fillId="7" borderId="39" xfId="0" applyFont="1" applyFill="1" applyBorder="1" applyAlignment="1" applyProtection="1">
      <alignment horizontal="left" vertical="center" wrapText="1"/>
      <protection/>
    </xf>
    <xf numFmtId="0" fontId="1" fillId="7" borderId="48" xfId="0" applyFont="1" applyFill="1" applyBorder="1" applyAlignment="1" applyProtection="1">
      <alignment horizontal="left" vertical="center" wrapText="1"/>
      <protection/>
    </xf>
    <xf numFmtId="0" fontId="1" fillId="7" borderId="51" xfId="0" applyFont="1" applyFill="1" applyBorder="1" applyAlignment="1" applyProtection="1">
      <alignment horizontal="left" vertical="center" wrapText="1"/>
      <protection/>
    </xf>
    <xf numFmtId="0" fontId="7" fillId="6" borderId="39" xfId="0" applyFont="1" applyFill="1" applyBorder="1" applyAlignment="1" applyProtection="1">
      <alignment horizontal="left" vertical="center"/>
      <protection/>
    </xf>
    <xf numFmtId="0" fontId="7" fillId="6" borderId="0" xfId="0" applyFont="1" applyFill="1" applyBorder="1" applyAlignment="1" applyProtection="1">
      <alignment horizontal="left" vertical="center"/>
      <protection/>
    </xf>
    <xf numFmtId="0" fontId="7" fillId="6" borderId="61" xfId="0" applyFont="1" applyFill="1" applyBorder="1" applyAlignment="1" applyProtection="1">
      <alignment horizontal="left" vertical="center"/>
      <protection/>
    </xf>
    <xf numFmtId="0" fontId="7" fillId="6" borderId="47" xfId="0" applyFont="1" applyFill="1" applyBorder="1" applyAlignment="1" applyProtection="1">
      <alignment horizontal="left" vertical="center"/>
      <protection/>
    </xf>
  </cellXfs>
  <cellStyles count="9">
    <cellStyle name="Normal" xfId="0"/>
    <cellStyle name="Followed Hyperlink" xfId="15"/>
    <cellStyle name="Hyperlink" xfId="16"/>
    <cellStyle name="Comma" xfId="17"/>
    <cellStyle name="Comma [0]" xfId="18"/>
    <cellStyle name="Percent" xfId="19"/>
    <cellStyle name="Standaard'"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46</xdr:row>
      <xdr:rowOff>0</xdr:rowOff>
    </xdr:from>
    <xdr:to>
      <xdr:col>3</xdr:col>
      <xdr:colOff>85725</xdr:colOff>
      <xdr:row>46</xdr:row>
      <xdr:rowOff>0</xdr:rowOff>
    </xdr:to>
    <xdr:sp>
      <xdr:nvSpPr>
        <xdr:cNvPr id="1" name="Line 8"/>
        <xdr:cNvSpPr>
          <a:spLocks/>
        </xdr:cNvSpPr>
      </xdr:nvSpPr>
      <xdr:spPr>
        <a:xfrm>
          <a:off x="1152525" y="7505700"/>
          <a:ext cx="657225" cy="0"/>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79</xdr:row>
      <xdr:rowOff>0</xdr:rowOff>
    </xdr:from>
    <xdr:to>
      <xdr:col>29</xdr:col>
      <xdr:colOff>409575</xdr:colOff>
      <xdr:row>79</xdr:row>
      <xdr:rowOff>0</xdr:rowOff>
    </xdr:to>
    <xdr:sp>
      <xdr:nvSpPr>
        <xdr:cNvPr id="2" name="Line 4"/>
        <xdr:cNvSpPr>
          <a:spLocks/>
        </xdr:cNvSpPr>
      </xdr:nvSpPr>
      <xdr:spPr>
        <a:xfrm>
          <a:off x="400050" y="12849225"/>
          <a:ext cx="23688675" cy="0"/>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123</xdr:row>
      <xdr:rowOff>9525</xdr:rowOff>
    </xdr:from>
    <xdr:to>
      <xdr:col>28</xdr:col>
      <xdr:colOff>352425</xdr:colOff>
      <xdr:row>123</xdr:row>
      <xdr:rowOff>9525</xdr:rowOff>
    </xdr:to>
    <xdr:sp>
      <xdr:nvSpPr>
        <xdr:cNvPr id="3" name="Line 1"/>
        <xdr:cNvSpPr>
          <a:spLocks/>
        </xdr:cNvSpPr>
      </xdr:nvSpPr>
      <xdr:spPr>
        <a:xfrm>
          <a:off x="1152525" y="19992975"/>
          <a:ext cx="22269450" cy="0"/>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46</xdr:row>
      <xdr:rowOff>0</xdr:rowOff>
    </xdr:from>
    <xdr:to>
      <xdr:col>3</xdr:col>
      <xdr:colOff>47625</xdr:colOff>
      <xdr:row>46</xdr:row>
      <xdr:rowOff>0</xdr:rowOff>
    </xdr:to>
    <xdr:sp>
      <xdr:nvSpPr>
        <xdr:cNvPr id="4" name="Rectangle 7"/>
        <xdr:cNvSpPr>
          <a:spLocks/>
        </xdr:cNvSpPr>
      </xdr:nvSpPr>
      <xdr:spPr>
        <a:xfrm>
          <a:off x="1514475" y="7505700"/>
          <a:ext cx="2571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79</xdr:row>
      <xdr:rowOff>0</xdr:rowOff>
    </xdr:from>
    <xdr:to>
      <xdr:col>3</xdr:col>
      <xdr:colOff>47625</xdr:colOff>
      <xdr:row>79</xdr:row>
      <xdr:rowOff>0</xdr:rowOff>
    </xdr:to>
    <xdr:sp>
      <xdr:nvSpPr>
        <xdr:cNvPr id="5" name="Rectangle 5"/>
        <xdr:cNvSpPr>
          <a:spLocks/>
        </xdr:cNvSpPr>
      </xdr:nvSpPr>
      <xdr:spPr>
        <a:xfrm>
          <a:off x="1514475" y="12849225"/>
          <a:ext cx="2571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105</xdr:row>
      <xdr:rowOff>0</xdr:rowOff>
    </xdr:from>
    <xdr:to>
      <xdr:col>3</xdr:col>
      <xdr:colOff>47625</xdr:colOff>
      <xdr:row>105</xdr:row>
      <xdr:rowOff>0</xdr:rowOff>
    </xdr:to>
    <xdr:sp>
      <xdr:nvSpPr>
        <xdr:cNvPr id="6" name="Rectangle 3"/>
        <xdr:cNvSpPr>
          <a:spLocks/>
        </xdr:cNvSpPr>
      </xdr:nvSpPr>
      <xdr:spPr>
        <a:xfrm>
          <a:off x="1514475" y="17059275"/>
          <a:ext cx="2571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4"/>
  <sheetViews>
    <sheetView workbookViewId="0" topLeftCell="A97">
      <selection activeCell="A105" sqref="A105"/>
    </sheetView>
  </sheetViews>
  <sheetFormatPr defaultColWidth="9.140625" defaultRowHeight="12.75"/>
  <cols>
    <col min="1" max="16384" width="26.7109375" style="84" customWidth="1"/>
  </cols>
  <sheetData>
    <row r="1" spans="2:4" ht="12.75">
      <c r="B1" s="84" t="s">
        <v>230</v>
      </c>
      <c r="C1" s="84" t="s">
        <v>229</v>
      </c>
      <c r="D1" s="84" t="s">
        <v>231</v>
      </c>
    </row>
    <row r="2" spans="1:4" ht="12.75">
      <c r="A2" s="84" t="str">
        <f>IF(INDEX($B2:$I2,'Pollutant Table'!$F$10)="","",INDEX($B2:$I2,'Pollutant Table'!$F$10))</f>
        <v>E-PRTR</v>
      </c>
      <c r="B2" s="84" t="s">
        <v>242</v>
      </c>
      <c r="C2" s="84" t="s">
        <v>242</v>
      </c>
      <c r="D2" s="84" t="s">
        <v>242</v>
      </c>
    </row>
    <row r="3" spans="1:4" ht="12.75">
      <c r="A3" s="84" t="str">
        <f>IF(INDEX($B3:$I3,'Pollutant Table'!$F$10)="","",INDEX($B3:$I3,'Pollutant Table'!$F$10))</f>
        <v>Language</v>
      </c>
      <c r="B3" s="84" t="s">
        <v>233</v>
      </c>
      <c r="C3" s="84" t="s">
        <v>232</v>
      </c>
      <c r="D3" s="84" t="s">
        <v>491</v>
      </c>
    </row>
    <row r="4" spans="1:4" ht="12.75">
      <c r="A4" s="84" t="str">
        <f>IF(INDEX($B4:$I4,'Pollutant Table'!$F$10)="","",INDEX($B4:$I4,'Pollutant Table'!$F$10))</f>
        <v>English</v>
      </c>
      <c r="B4" s="84" t="s">
        <v>234</v>
      </c>
      <c r="C4" s="84" t="s">
        <v>230</v>
      </c>
      <c r="D4" s="84" t="s">
        <v>492</v>
      </c>
    </row>
    <row r="5" spans="1:4" ht="12.75">
      <c r="A5" s="84" t="str">
        <f>IF(INDEX($B5:$I5,'Pollutant Table'!$F$10)="","",INDEX($B5:$I5,'Pollutant Table'!$F$10))</f>
        <v>Dutch</v>
      </c>
      <c r="B5" s="84" t="s">
        <v>235</v>
      </c>
      <c r="C5" s="84" t="s">
        <v>229</v>
      </c>
      <c r="D5" s="84" t="s">
        <v>493</v>
      </c>
    </row>
    <row r="6" spans="1:4" ht="12.75">
      <c r="A6" s="84" t="str">
        <f>IF(INDEX($B6:$I6,'Pollutant Table'!$F$10)="","",INDEX($B6:$I6,'Pollutant Table'!$F$10))</f>
        <v>Bulgarian</v>
      </c>
      <c r="B6" s="84" t="s">
        <v>236</v>
      </c>
      <c r="C6" s="84" t="s">
        <v>231</v>
      </c>
      <c r="D6" s="84" t="s">
        <v>494</v>
      </c>
    </row>
    <row r="7" ht="12.75">
      <c r="A7" s="84">
        <f>IF(INDEX($B7:$I7,'Pollutant Table'!$F$10)="","",INDEX($B7:$I7,'Pollutant Table'!$F$10))</f>
      </c>
    </row>
    <row r="8" ht="12.75">
      <c r="A8" s="84">
        <f>IF(INDEX($B8:$I8,'Pollutant Table'!$F$10)="","",INDEX($B8:$I8,'Pollutant Table'!$F$10))</f>
      </c>
    </row>
    <row r="9" ht="12.75">
      <c r="A9" s="84">
        <f>IF(INDEX($B9:$I9,'Pollutant Table'!$F$10)="","",INDEX($B9:$I9,'Pollutant Table'!$F$10))</f>
      </c>
    </row>
    <row r="10" ht="12.75">
      <c r="A10" s="84">
        <f>IF(INDEX($B10:$I10,'Pollutant Table'!$F$10)="","",INDEX($B10:$I10,'Pollutant Table'!$F$10))</f>
      </c>
    </row>
    <row r="11" ht="12.75">
      <c r="A11" s="84">
        <f>IF(INDEX($B11:$I11,'Pollutant Table'!$F$10)="","",INDEX($B11:$I11,'Pollutant Table'!$F$10))</f>
      </c>
    </row>
    <row r="12" spans="1:4" ht="12.75">
      <c r="A12" s="84" t="str">
        <f>IF(INDEX($B12:$I12,'Pollutant Table'!$F$10)="","",INDEX($B12:$I12,'Pollutant Table'!$F$10))</f>
        <v>Company/site</v>
      </c>
      <c r="B12" s="84" t="s">
        <v>676</v>
      </c>
      <c r="C12" s="84" t="s">
        <v>677</v>
      </c>
      <c r="D12" s="84" t="s">
        <v>684</v>
      </c>
    </row>
    <row r="13" spans="1:4" ht="12.75">
      <c r="A13" s="84" t="str">
        <f>IF(INDEX($B13:$I13,'Pollutant Table'!$F$10)="","",INDEX($B13:$I13,'Pollutant Table'!$F$10))</f>
        <v>Choice</v>
      </c>
      <c r="B13" s="84" t="s">
        <v>237</v>
      </c>
      <c r="C13" s="84" t="s">
        <v>74</v>
      </c>
      <c r="D13" s="84" t="s">
        <v>495</v>
      </c>
    </row>
    <row r="14" spans="1:4" ht="12.75">
      <c r="A14" s="84" t="str">
        <f>IF(INDEX($B14:$I14,'Pollutant Table'!$F$10)="","",INDEX($B14:$I14,'Pollutant Table'!$F$10))</f>
        <v>Activity sector</v>
      </c>
      <c r="B14" s="84" t="s">
        <v>411</v>
      </c>
      <c r="C14" s="84" t="s">
        <v>77</v>
      </c>
      <c r="D14" s="84" t="s">
        <v>496</v>
      </c>
    </row>
    <row r="15" spans="1:4" ht="12.75">
      <c r="A15" s="84" t="str">
        <f>IF(INDEX($B15:$I15,'Pollutant Table'!$F$10)="","",INDEX($B15:$I15,'Pollutant Table'!$F$10))</f>
        <v>Energy</v>
      </c>
      <c r="B15" s="84" t="s">
        <v>238</v>
      </c>
      <c r="C15" s="84" t="s">
        <v>76</v>
      </c>
      <c r="D15" s="84" t="s">
        <v>497</v>
      </c>
    </row>
    <row r="16" spans="1:4" ht="25.5">
      <c r="A16" s="84" t="str">
        <f>IF(INDEX($B16:$I16,'Pollutant Table'!$F$10)="","",INDEX($B16:$I16,'Pollutant Table'!$F$10))</f>
        <v>Production and processing of metals</v>
      </c>
      <c r="B16" s="84" t="s">
        <v>403</v>
      </c>
      <c r="C16" s="84" t="s">
        <v>78</v>
      </c>
      <c r="D16" s="111" t="s">
        <v>498</v>
      </c>
    </row>
    <row r="17" spans="1:4" ht="25.5">
      <c r="A17" s="84" t="str">
        <f>IF(INDEX($B17:$I17,'Pollutant Table'!$F$10)="","",INDEX($B17:$I17,'Pollutant Table'!$F$10))</f>
        <v>Mineral industry</v>
      </c>
      <c r="B17" s="84" t="s">
        <v>404</v>
      </c>
      <c r="C17" s="84" t="s">
        <v>79</v>
      </c>
      <c r="D17" s="111" t="s">
        <v>499</v>
      </c>
    </row>
    <row r="18" spans="1:4" ht="12.75">
      <c r="A18" s="84" t="str">
        <f>IF(INDEX($B18:$I18,'Pollutant Table'!$F$10)="","",INDEX($B18:$I18,'Pollutant Table'!$F$10))</f>
        <v>Chemical industry</v>
      </c>
      <c r="B18" s="84" t="s">
        <v>405</v>
      </c>
      <c r="C18" s="84" t="s">
        <v>80</v>
      </c>
      <c r="D18" s="111" t="s">
        <v>500</v>
      </c>
    </row>
    <row r="19" spans="1:4" ht="25.5">
      <c r="A19" s="84" t="str">
        <f>IF(INDEX($B19:$I19,'Pollutant Table'!$F$10)="","",INDEX($B19:$I19,'Pollutant Table'!$F$10))</f>
        <v>Waste and waste water management</v>
      </c>
      <c r="B19" s="84" t="s">
        <v>406</v>
      </c>
      <c r="C19" s="84" t="s">
        <v>81</v>
      </c>
      <c r="D19" s="111" t="s">
        <v>501</v>
      </c>
    </row>
    <row r="20" spans="1:4" ht="25.5">
      <c r="A20" s="84" t="str">
        <f>IF(INDEX($B20:$I20,'Pollutant Table'!$F$10)="","",INDEX($B20:$I20,'Pollutant Table'!$F$10))</f>
        <v>Paper and wood production and processing</v>
      </c>
      <c r="B20" s="84" t="s">
        <v>407</v>
      </c>
      <c r="C20" s="84" t="s">
        <v>82</v>
      </c>
      <c r="D20" s="111" t="s">
        <v>502</v>
      </c>
    </row>
    <row r="21" spans="1:4" ht="25.5">
      <c r="A21" s="84" t="str">
        <f>IF(INDEX($B21:$I21,'Pollutant Table'!$F$10)="","",INDEX($B21:$I21,'Pollutant Table'!$F$10))</f>
        <v>Intensive livestock production and aquaculture</v>
      </c>
      <c r="B21" s="84" t="s">
        <v>408</v>
      </c>
      <c r="C21" s="84" t="s">
        <v>83</v>
      </c>
      <c r="D21" s="111" t="s">
        <v>503</v>
      </c>
    </row>
    <row r="22" spans="1:4" ht="51">
      <c r="A22" s="84" t="str">
        <f>IF(INDEX($B22:$I22,'Pollutant Table'!$F$10)="","",INDEX($B22:$I22,'Pollutant Table'!$F$10))</f>
        <v>Animal and vegetable products from the food and beverage sector</v>
      </c>
      <c r="B22" s="84" t="s">
        <v>409</v>
      </c>
      <c r="C22" s="84" t="s">
        <v>84</v>
      </c>
      <c r="D22" s="111" t="s">
        <v>504</v>
      </c>
    </row>
    <row r="23" spans="1:4" ht="12.75">
      <c r="A23" s="84" t="str">
        <f>IF(INDEX($B23:$I23,'Pollutant Table'!$F$10)="","",INDEX($B23:$I23,'Pollutant Table'!$F$10))</f>
        <v>Other activities</v>
      </c>
      <c r="B23" s="84" t="s">
        <v>410</v>
      </c>
      <c r="C23" s="84" t="s">
        <v>85</v>
      </c>
      <c r="D23" s="111" t="s">
        <v>505</v>
      </c>
    </row>
    <row r="24" spans="1:4" ht="12.75">
      <c r="A24" s="84" t="str">
        <f>IF(INDEX($B24:$I24,'Pollutant Table'!$F$10)="","",INDEX($B24:$I24,'Pollutant Table'!$F$10))</f>
        <v>Medium</v>
      </c>
      <c r="B24" s="84" t="s">
        <v>412</v>
      </c>
      <c r="C24" s="84" t="s">
        <v>1</v>
      </c>
      <c r="D24" s="111" t="s">
        <v>506</v>
      </c>
    </row>
    <row r="25" spans="1:4" ht="12.75">
      <c r="A25" s="84" t="str">
        <f>IF(INDEX($B25:$I25,'Pollutant Table'!$F$10)="","",INDEX($B25:$I25,'Pollutant Table'!$F$10))</f>
        <v>Air</v>
      </c>
      <c r="B25" s="84" t="s">
        <v>245</v>
      </c>
      <c r="C25" s="84" t="s">
        <v>86</v>
      </c>
      <c r="D25" s="112" t="s">
        <v>507</v>
      </c>
    </row>
    <row r="26" spans="1:4" ht="12.75">
      <c r="A26" s="84" t="str">
        <f>IF(INDEX($B26:$I26,'Pollutant Table'!$F$10)="","",INDEX($B26:$I26,'Pollutant Table'!$F$10))</f>
        <v>Water</v>
      </c>
      <c r="B26" s="84" t="s">
        <v>87</v>
      </c>
      <c r="C26" s="84" t="s">
        <v>87</v>
      </c>
      <c r="D26" s="112" t="s">
        <v>508</v>
      </c>
    </row>
    <row r="27" spans="1:4" ht="12.75">
      <c r="A27" s="84" t="str">
        <f>IF(INDEX($B27:$I27,'Pollutant Table'!$F$10)="","",INDEX($B27:$I27,'Pollutant Table'!$F$10))</f>
        <v>Soil</v>
      </c>
      <c r="B27" s="84" t="s">
        <v>246</v>
      </c>
      <c r="C27" s="84" t="s">
        <v>244</v>
      </c>
      <c r="D27" s="112" t="s">
        <v>509</v>
      </c>
    </row>
    <row r="28" spans="1:4" ht="25.5">
      <c r="A28" s="84" t="str">
        <f>IF(INDEX($B28:$I28,'Pollutant Table'!$F$10)="","",INDEX($B28:$I28,'Pollutant Table'!$F$10))</f>
        <v>Selection criteria for the pollutant </v>
      </c>
      <c r="B28" s="84" t="s">
        <v>474</v>
      </c>
      <c r="C28" s="84" t="s">
        <v>96</v>
      </c>
      <c r="D28" s="84" t="s">
        <v>510</v>
      </c>
    </row>
    <row r="29" spans="1:4" ht="12.75">
      <c r="A29" s="84" t="str">
        <f>IF(INDEX($B29:$I29,'Pollutant Table'!$F$10)="","",INDEX($B29:$I29,'Pollutant Table'!$F$10))</f>
        <v>criteria</v>
      </c>
      <c r="B29" s="84" t="s">
        <v>475</v>
      </c>
      <c r="C29" s="84" t="s">
        <v>240</v>
      </c>
      <c r="D29" s="84" t="s">
        <v>511</v>
      </c>
    </row>
    <row r="30" spans="1:4" ht="25.5">
      <c r="A30" s="84" t="str">
        <f>IF(INDEX($B30:$I30,'Pollutant Table'!$F$10)="","",INDEX($B30:$I30,'Pollutant Table'!$F$10))</f>
        <v>Activity sector specific list</v>
      </c>
      <c r="B30" s="84" t="s">
        <v>413</v>
      </c>
      <c r="C30" s="84" t="s">
        <v>89</v>
      </c>
      <c r="D30" s="84" t="s">
        <v>512</v>
      </c>
    </row>
    <row r="31" spans="1:4" ht="12.75">
      <c r="A31" s="84" t="str">
        <f>IF(INDEX($B31:$I31,'Pollutant Table'!$F$10)="","",INDEX($B31:$I31,'Pollutant Table'!$F$10))</f>
        <v>Pollutant</v>
      </c>
      <c r="B31" s="84" t="s">
        <v>387</v>
      </c>
      <c r="C31" s="84" t="s">
        <v>0</v>
      </c>
      <c r="D31" s="84" t="s">
        <v>513</v>
      </c>
    </row>
    <row r="32" spans="1:4" ht="25.5">
      <c r="A32" s="84" t="str">
        <f>IF(INDEX($B32:$I32,'Pollutant Table'!$F$10)="","",CONCATENATE(A2," ",LOWER(INDEX($B32:$I32,'Pollutant Table'!$F$10))))</f>
        <v>E-PRTR annual threshold value</v>
      </c>
      <c r="B32" s="84" t="s">
        <v>476</v>
      </c>
      <c r="C32" s="84" t="s">
        <v>3</v>
      </c>
      <c r="D32" s="84" t="s">
        <v>514</v>
      </c>
    </row>
    <row r="33" spans="1:4" ht="25.5">
      <c r="A33" s="84" t="str">
        <f>IF(INDEX($B33:$I33,'Pollutant Table'!$F$10)="","",INDEX($B33:$I33,'Pollutant Table'!$F$10))</f>
        <v>Routine emissions to</v>
      </c>
      <c r="B33" s="84" t="s">
        <v>414</v>
      </c>
      <c r="C33" s="84" t="s">
        <v>239</v>
      </c>
      <c r="D33" s="84" t="s">
        <v>685</v>
      </c>
    </row>
    <row r="34" spans="1:4" ht="12.75">
      <c r="A34" s="84" t="str">
        <f>IF(INDEX($B34:$I34,'Pollutant Table'!$F$10)="","",INDEX($B34:$I34,'Pollutant Table'!$F$10))</f>
        <v>Worksheet name</v>
      </c>
      <c r="B34" s="84" t="s">
        <v>415</v>
      </c>
      <c r="C34" s="84" t="s">
        <v>102</v>
      </c>
      <c r="D34" s="84" t="s">
        <v>515</v>
      </c>
    </row>
    <row r="35" spans="1:4" ht="12.75">
      <c r="A35" s="84" t="str">
        <f>IF(INDEX($B35:$I35,'Pollutant Table'!$F$10)="","",INDEX($B35:$I35,'Pollutant Table'!$F$10))</f>
        <v>Description of the source</v>
      </c>
      <c r="B35" s="84" t="s">
        <v>428</v>
      </c>
      <c r="C35" s="84" t="s">
        <v>103</v>
      </c>
      <c r="D35" s="84" t="s">
        <v>516</v>
      </c>
    </row>
    <row r="36" spans="1:4" ht="12.75">
      <c r="A36" s="84" t="str">
        <f>IF(INDEX($B36:$I36,'Pollutant Table'!$F$10)="","",INDEX($B36:$I36,'Pollutant Table'!$F$10))</f>
        <v>Expected emission</v>
      </c>
      <c r="B36" s="84" t="s">
        <v>416</v>
      </c>
      <c r="C36" s="84" t="s">
        <v>104</v>
      </c>
      <c r="D36" s="84" t="s">
        <v>517</v>
      </c>
    </row>
    <row r="37" spans="1:4" ht="25.5">
      <c r="A37" s="84" t="str">
        <f>IF(INDEX($B37:$I37,'Pollutant Table'!$F$10)="","",INDEX($B37:$I37,'Pollutant Table'!$F$10))</f>
        <v>Class and subclass of the methodology</v>
      </c>
      <c r="B37" s="84" t="s">
        <v>417</v>
      </c>
      <c r="C37" s="84" t="s">
        <v>141</v>
      </c>
      <c r="D37" s="84" t="s">
        <v>518</v>
      </c>
    </row>
    <row r="38" spans="1:4" ht="12.75">
      <c r="A38" s="84" t="str">
        <f>IF(INDEX($B38:$I38,'Pollutant Table'!$F$10)="","",INDEX($B38:$I38,'Pollutant Table'!$F$10))</f>
        <v>kg/year</v>
      </c>
      <c r="B38" s="84" t="s">
        <v>418</v>
      </c>
      <c r="C38" s="84" t="s">
        <v>75</v>
      </c>
      <c r="D38" s="84" t="s">
        <v>519</v>
      </c>
    </row>
    <row r="39" spans="1:4" ht="12.75">
      <c r="A39" s="84" t="str">
        <f>IF(INDEX($B39:$I39,'Pollutant Table'!$F$10)="","",INDEX($B39:$I39,'Pollutant Table'!$F$10))</f>
        <v>year</v>
      </c>
      <c r="B39" s="84" t="s">
        <v>694</v>
      </c>
      <c r="C39" s="84" t="s">
        <v>695</v>
      </c>
      <c r="D39" s="84" t="s">
        <v>696</v>
      </c>
    </row>
    <row r="40" spans="1:4" ht="12.75">
      <c r="A40" s="84" t="str">
        <f>IF(INDEX($B40:$I40,'Pollutant Table'!$F$10)="","",INDEX($B40:$I40,'Pollutant Table'!$F$10))</f>
        <v>kg</v>
      </c>
      <c r="B40" s="84" t="s">
        <v>204</v>
      </c>
      <c r="C40" s="84" t="s">
        <v>204</v>
      </c>
      <c r="D40" s="84" t="s">
        <v>204</v>
      </c>
    </row>
    <row r="41" spans="1:4" ht="12.75">
      <c r="A41" s="84" t="str">
        <f>IF(INDEX($B41:$I41,'Pollutant Table'!$F$10)="","",INDEX($B41:$I41,'Pollutant Table'!$F$10))</f>
        <v>mg</v>
      </c>
      <c r="B41" s="84" t="s">
        <v>698</v>
      </c>
      <c r="C41" s="84" t="s">
        <v>698</v>
      </c>
      <c r="D41" s="84" t="s">
        <v>698</v>
      </c>
    </row>
    <row r="42" spans="1:4" ht="12.75">
      <c r="A42" s="84" t="str">
        <f>IF(INDEX($B42:$I42,'Pollutant Table'!$F$10)="","",INDEX($B42:$I42,'Pollutant Table'!$F$10))</f>
        <v>Class</v>
      </c>
      <c r="B42" s="84" t="s">
        <v>419</v>
      </c>
      <c r="C42" s="84" t="s">
        <v>98</v>
      </c>
      <c r="D42" s="84" t="s">
        <v>520</v>
      </c>
    </row>
    <row r="43" spans="1:4" ht="12.75">
      <c r="A43" s="84" t="str">
        <f>IF(INDEX($B43:$I43,'Pollutant Table'!$F$10)="","",INDEX($B43:$I43,'Pollutant Table'!$F$10))</f>
        <v>M (measured)</v>
      </c>
      <c r="B43" s="84" t="s">
        <v>99</v>
      </c>
      <c r="C43" s="84" t="s">
        <v>99</v>
      </c>
      <c r="D43" s="84" t="s">
        <v>521</v>
      </c>
    </row>
    <row r="44" spans="1:4" ht="12.75">
      <c r="A44" s="84" t="str">
        <f>IF(INDEX($B44:$I44,'Pollutant Table'!$F$10)="","",INDEX($B44:$I44,'Pollutant Table'!$F$10))</f>
        <v>C (calculated)</v>
      </c>
      <c r="B44" s="84" t="s">
        <v>100</v>
      </c>
      <c r="C44" s="84" t="s">
        <v>100</v>
      </c>
      <c r="D44" s="84" t="s">
        <v>522</v>
      </c>
    </row>
    <row r="45" spans="1:4" ht="12.75">
      <c r="A45" s="84" t="str">
        <f>IF(INDEX($B45:$I45,'Pollutant Table'!$F$10)="","",INDEX($B45:$I45,'Pollutant Table'!$F$10))</f>
        <v>E (estimated)</v>
      </c>
      <c r="B45" s="84" t="s">
        <v>101</v>
      </c>
      <c r="C45" s="84" t="s">
        <v>101</v>
      </c>
      <c r="D45" s="84" t="s">
        <v>523</v>
      </c>
    </row>
    <row r="46" spans="1:4" ht="12.75">
      <c r="A46" s="84" t="str">
        <f>IF(INDEX($B46:$I46,'Pollutant Table'!$F$10)="","",INDEX($B46:$I46,'Pollutant Table'!$F$10))</f>
        <v>Unknown</v>
      </c>
      <c r="B46" s="84" t="s">
        <v>420</v>
      </c>
      <c r="C46" s="84" t="s">
        <v>241</v>
      </c>
      <c r="D46" s="84" t="s">
        <v>524</v>
      </c>
    </row>
    <row r="47" spans="1:4" ht="12.75">
      <c r="A47" s="84" t="str">
        <f>IF(INDEX($B47:$I47,'Pollutant Table'!$F$10)="","",INDEX($B47:$I47,'Pollutant Table'!$F$10))</f>
        <v>of</v>
      </c>
      <c r="B47" s="84" t="s">
        <v>691</v>
      </c>
      <c r="C47" s="84" t="s">
        <v>692</v>
      </c>
      <c r="D47" s="84" t="s">
        <v>693</v>
      </c>
    </row>
    <row r="48" spans="1:4" ht="12.75">
      <c r="A48" s="84" t="str">
        <f>IF(INDEX($B48:$I48,'Pollutant Table'!$F$10)="","",INDEX($B48:$I48,'Pollutant Table'!$F$10))</f>
        <v>Type specification</v>
      </c>
      <c r="B48" s="84" t="s">
        <v>421</v>
      </c>
      <c r="C48" s="84" t="s">
        <v>140</v>
      </c>
      <c r="D48" s="84" t="s">
        <v>525</v>
      </c>
    </row>
    <row r="49" spans="1:4" ht="38.25">
      <c r="A49" s="84" t="str">
        <f>IF(INDEX($B49:$I49,'Pollutant Table'!$F$10)="","",INDEX($B49:$I49,'Pollutant Table'!$F$10))</f>
        <v>M (measured): international approved standard</v>
      </c>
      <c r="B49" s="84" t="s">
        <v>422</v>
      </c>
      <c r="C49" s="84" t="s">
        <v>208</v>
      </c>
      <c r="D49" s="84" t="s">
        <v>526</v>
      </c>
    </row>
    <row r="50" spans="1:4" ht="25.5">
      <c r="A50" s="84" t="str">
        <f>IF(INDEX($B50:$I50,'Pollutant Table'!$F$10)="","",INDEX($B50:$I50,'Pollutant Table'!$F$10))</f>
        <v>M (measured): PER (PERmit)</v>
      </c>
      <c r="B50" s="84" t="s">
        <v>131</v>
      </c>
      <c r="C50" s="84" t="s">
        <v>131</v>
      </c>
      <c r="D50" s="84" t="s">
        <v>527</v>
      </c>
    </row>
    <row r="51" spans="1:4" ht="38.25">
      <c r="A51" s="84" t="str">
        <f>IF(INDEX($B51:$I51,'Pollutant Table'!$F$10)="","",INDEX($B51:$I51,'Pollutant Table'!$F$10))</f>
        <v>M (measured): NRB (National or Regional Binding methodology)</v>
      </c>
      <c r="B51" s="84" t="s">
        <v>212</v>
      </c>
      <c r="C51" s="84" t="s">
        <v>212</v>
      </c>
      <c r="D51" s="84" t="s">
        <v>528</v>
      </c>
    </row>
    <row r="52" spans="1:4" ht="38.25">
      <c r="A52" s="84" t="str">
        <f>IF(INDEX($B52:$I52,'Pollutant Table'!$F$10)="","",INDEX($B52:$I52,'Pollutant Table'!$F$10))</f>
        <v>M (measured): ALT (ALTernative measurement method)</v>
      </c>
      <c r="B52" s="84" t="s">
        <v>132</v>
      </c>
      <c r="C52" s="84" t="s">
        <v>132</v>
      </c>
      <c r="D52" s="84" t="s">
        <v>529</v>
      </c>
    </row>
    <row r="53" spans="1:4" ht="38.25">
      <c r="A53" s="84" t="str">
        <f>IF(INDEX($B53:$I53,'Pollutant Table'!$F$10)="","",INDEX($B53:$I53,'Pollutant Table'!$F$10))</f>
        <v>M (measured): CRM (Certified Reference Materials)</v>
      </c>
      <c r="B53" s="84" t="s">
        <v>133</v>
      </c>
      <c r="C53" s="84" t="s">
        <v>133</v>
      </c>
      <c r="D53" s="84" t="s">
        <v>530</v>
      </c>
    </row>
    <row r="54" spans="1:4" ht="25.5">
      <c r="A54" s="84" t="str">
        <f>IF(INDEX($B54:$I54,'Pollutant Table'!$F$10)="","",INDEX($B54:$I54,'Pollutant Table'!$F$10))</f>
        <v>M (measured): OTH (OTHer measurement methodology)</v>
      </c>
      <c r="B54" s="84" t="s">
        <v>134</v>
      </c>
      <c r="C54" s="84" t="s">
        <v>134</v>
      </c>
      <c r="D54" s="84" t="s">
        <v>531</v>
      </c>
    </row>
    <row r="55" spans="1:4" ht="38.25">
      <c r="A55" s="84" t="str">
        <f>IF(INDEX($B55:$I55,'Pollutant Table'!$F$10)="","",INDEX($B55:$I55,'Pollutant Table'!$F$10))</f>
        <v>C (calculated):  international approved calculation methodology</v>
      </c>
      <c r="B55" s="84" t="s">
        <v>423</v>
      </c>
      <c r="C55" s="84" t="s">
        <v>209</v>
      </c>
      <c r="D55" s="84" t="s">
        <v>532</v>
      </c>
    </row>
    <row r="56" spans="1:4" ht="25.5">
      <c r="A56" s="84" t="str">
        <f>IF(INDEX($B56:$I56,'Pollutant Table'!$F$10)="","",INDEX($B56:$I56,'Pollutant Table'!$F$10))</f>
        <v>C (calculated): PER (PERmit)</v>
      </c>
      <c r="B56" s="84" t="s">
        <v>135</v>
      </c>
      <c r="C56" s="84" t="s">
        <v>135</v>
      </c>
      <c r="D56" s="84" t="s">
        <v>533</v>
      </c>
    </row>
    <row r="57" spans="1:4" ht="38.25">
      <c r="A57" s="84" t="str">
        <f>IF(INDEX($B57:$I57,'Pollutant Table'!$F$10)="","",INDEX($B57:$I57,'Pollutant Table'!$F$10))</f>
        <v>C (calculated): NRB (National or Regional Binding methodology)</v>
      </c>
      <c r="B57" s="84" t="s">
        <v>211</v>
      </c>
      <c r="C57" s="84" t="s">
        <v>211</v>
      </c>
      <c r="D57" s="84" t="s">
        <v>534</v>
      </c>
    </row>
    <row r="58" spans="1:4" ht="25.5">
      <c r="A58" s="84" t="str">
        <f>IF(INDEX($B58:$I58,'Pollutant Table'!$F$10)="","",INDEX($B58:$I58,'Pollutant Table'!$F$10))</f>
        <v>C (calculated): MAB (Mass Balance method)</v>
      </c>
      <c r="B58" s="84" t="s">
        <v>136</v>
      </c>
      <c r="C58" s="84" t="s">
        <v>136</v>
      </c>
      <c r="D58" s="84" t="s">
        <v>535</v>
      </c>
    </row>
    <row r="59" spans="1:4" ht="38.25">
      <c r="A59" s="84" t="str">
        <f>IF(INDEX($B59:$I59,'Pollutant Table'!$F$10)="","",INDEX($B59:$I59,'Pollutant Table'!$F$10))</f>
        <v>C (calculated): SSC (Sector Specific Calculation)</v>
      </c>
      <c r="B59" s="84" t="s">
        <v>137</v>
      </c>
      <c r="C59" s="84" t="s">
        <v>137</v>
      </c>
      <c r="D59" s="84" t="s">
        <v>536</v>
      </c>
    </row>
    <row r="60" spans="1:4" ht="25.5">
      <c r="A60" s="84" t="str">
        <f>IF(INDEX($B60:$I60,'Pollutant Table'!$F$10)="","",INDEX($B60:$I60,'Pollutant Table'!$F$10))</f>
        <v>C (calculated): OTH (OTHer calculation methodology)</v>
      </c>
      <c r="B60" s="84" t="s">
        <v>138</v>
      </c>
      <c r="C60" s="84" t="s">
        <v>138</v>
      </c>
      <c r="D60" s="84" t="s">
        <v>537</v>
      </c>
    </row>
    <row r="61" spans="1:4" ht="12.75">
      <c r="A61" s="84" t="str">
        <f>IF(INDEX($B61:$I61,'Pollutant Table'!$F$10)="","",INDEX($B61:$I61,'Pollutant Table'!$F$10))</f>
        <v>E (estimated)</v>
      </c>
      <c r="B61" s="84" t="s">
        <v>101</v>
      </c>
      <c r="C61" s="84" t="s">
        <v>210</v>
      </c>
      <c r="D61" s="84" t="s">
        <v>523</v>
      </c>
    </row>
    <row r="62" spans="1:4" ht="12.75">
      <c r="A62" s="84" t="str">
        <f>IF(INDEX($B62:$I62,'Pollutant Table'!$F$10)="","",INDEX($B62:$I62,'Pollutant Table'!$F$10))</f>
        <v>Not entered yet</v>
      </c>
      <c r="B62" s="84" t="s">
        <v>424</v>
      </c>
      <c r="C62" s="84" t="s">
        <v>139</v>
      </c>
      <c r="D62" s="84" t="s">
        <v>538</v>
      </c>
    </row>
    <row r="63" spans="1:4" ht="12.75">
      <c r="A63" s="84" t="str">
        <f>IF(INDEX($B63:$I63,'Pollutant Table'!$F$10)="","",INDEX($B63:$I63,'Pollutant Table'!$F$10))</f>
        <v>Emission total</v>
      </c>
      <c r="B63" s="84" t="s">
        <v>425</v>
      </c>
      <c r="C63" s="84" t="s">
        <v>95</v>
      </c>
      <c r="D63" s="84" t="s">
        <v>539</v>
      </c>
    </row>
    <row r="64" spans="1:4" ht="76.5">
      <c r="A64" s="84" t="str">
        <f>IF(INDEX($B64:$I64,'Pollutant Table'!$F$10)="","",INDEX($B64:$I64,'Pollutant Table'!$F$10))</f>
        <v>The expected emission is less than the annual threshold value. So the emissions don't have to be reported within the framework of E-PRTR. </v>
      </c>
      <c r="B64" s="84" t="s">
        <v>477</v>
      </c>
      <c r="C64" s="84" t="s">
        <v>266</v>
      </c>
      <c r="D64" s="84" t="s">
        <v>540</v>
      </c>
    </row>
    <row r="65" spans="1:4" ht="63.75">
      <c r="A65" s="84" t="str">
        <f>IF(INDEX($B65:$I65,'Pollutant Table'!$F$10)="","",INDEX($B65:$I65,'Pollutant Table'!$F$10))</f>
        <v>The expected emission exceeds the annual threshold value and should therefore be reported within the framework of E-PRTR.</v>
      </c>
      <c r="B65" s="84" t="s">
        <v>478</v>
      </c>
      <c r="C65" s="84" t="s">
        <v>267</v>
      </c>
      <c r="D65" s="84" t="s">
        <v>541</v>
      </c>
    </row>
    <row r="66" spans="1:4" ht="51">
      <c r="A66" s="84" t="str">
        <f>IF(INDEX($B66:$I66,'Pollutant Table'!$F$10)="","",INDEX($B66:$I66,'Pollutant Table'!$F$10))</f>
        <v>Description of the methodology for the determination of the emission of</v>
      </c>
      <c r="B66" s="84" t="s">
        <v>426</v>
      </c>
      <c r="C66" s="84" t="s">
        <v>269</v>
      </c>
      <c r="D66" s="84" t="s">
        <v>542</v>
      </c>
    </row>
    <row r="67" spans="1:4" ht="12.75">
      <c r="A67" s="84" t="str">
        <f>IF(INDEX($B67:$I67,'Pollutant Table'!$F$10)="","",INDEX($B67:$I67,'Pollutant Table'!$F$10))</f>
        <v>to</v>
      </c>
      <c r="B67" s="84" t="s">
        <v>427</v>
      </c>
      <c r="C67" s="84" t="s">
        <v>268</v>
      </c>
      <c r="D67" s="84" t="s">
        <v>543</v>
      </c>
    </row>
    <row r="68" spans="1:4" ht="12.75">
      <c r="A68" s="84" t="str">
        <f>IF(INDEX($B68:$I68,'Pollutant Table'!$F$10)="","",INDEX($B68:$I68,'Pollutant Table'!$F$10))</f>
        <v>Description of the source</v>
      </c>
      <c r="B68" s="84" t="s">
        <v>428</v>
      </c>
      <c r="C68" s="84" t="s">
        <v>103</v>
      </c>
      <c r="D68" s="84" t="s">
        <v>516</v>
      </c>
    </row>
    <row r="69" spans="1:4" ht="25.5">
      <c r="A69" s="84" t="str">
        <f>IF(INDEX($B69:$I69,'Pollutant Table'!$F$10)="","",INDEX($B69:$I69,'Pollutant Table'!$F$10))</f>
        <v>Determination of routine emissions</v>
      </c>
      <c r="B69" s="84" t="s">
        <v>429</v>
      </c>
      <c r="C69" s="84" t="s">
        <v>97</v>
      </c>
      <c r="D69" s="84" t="s">
        <v>687</v>
      </c>
    </row>
    <row r="70" spans="1:4" ht="12.75">
      <c r="A70" s="84" t="str">
        <f>IF(INDEX($B70:$I70,'Pollutant Table'!$F$10)="","",INDEX($B70:$I70,'Pollutant Table'!$F$10))</f>
        <v>Classification</v>
      </c>
      <c r="B70" s="84" t="s">
        <v>487</v>
      </c>
      <c r="C70" s="84" t="s">
        <v>213</v>
      </c>
      <c r="D70" s="84" t="s">
        <v>544</v>
      </c>
    </row>
    <row r="71" spans="1:4" ht="25.5">
      <c r="A71" s="84" t="str">
        <f>IF(INDEX($B71:$I71,'Pollutant Table'!$F$10)="","",INDEX($B71:$I71,'Pollutant Table'!$F$10))</f>
        <v>Variables for the determination of the annual emmission</v>
      </c>
      <c r="B71" s="84" t="s">
        <v>430</v>
      </c>
      <c r="C71" s="84" t="s">
        <v>105</v>
      </c>
      <c r="D71" s="84" t="s">
        <v>545</v>
      </c>
    </row>
    <row r="72" spans="1:4" ht="51">
      <c r="A72" s="84" t="str">
        <f>IF(INDEX($B72:$I72,'Pollutant Table'!$F$10)="","",INDEX($B72:$I72,'Pollutant Table'!$F$10))</f>
        <v>Reference/Standard/KKS-code/TAG-number</v>
      </c>
      <c r="B72" s="84" t="s">
        <v>431</v>
      </c>
      <c r="C72" s="84" t="s">
        <v>90</v>
      </c>
      <c r="D72" s="84" t="s">
        <v>546</v>
      </c>
    </row>
    <row r="73" spans="1:4" ht="12.75">
      <c r="A73" s="84" t="str">
        <f>IF(INDEX($B73:$I73,'Pollutant Table'!$F$10)="","",INDEX($B73:$I73,'Pollutant Table'!$F$10))</f>
        <v>Expected value</v>
      </c>
      <c r="B73" s="84" t="s">
        <v>432</v>
      </c>
      <c r="C73" s="84" t="s">
        <v>108</v>
      </c>
      <c r="D73" s="84" t="s">
        <v>547</v>
      </c>
    </row>
    <row r="74" spans="1:4" ht="12.75">
      <c r="A74" s="84" t="str">
        <f>IF(INDEX($B74:$I74,'Pollutant Table'!$F$10)="","",INDEX($B74:$I74,'Pollutant Table'!$F$10))</f>
        <v>Unit</v>
      </c>
      <c r="B74" s="84" t="s">
        <v>433</v>
      </c>
      <c r="C74" s="84" t="s">
        <v>5</v>
      </c>
      <c r="D74" s="84" t="s">
        <v>548</v>
      </c>
    </row>
    <row r="75" spans="1:4" ht="12.75">
      <c r="A75" s="84" t="str">
        <f>IF(INDEX($B75:$I75,'Pollutant Table'!$F$10)="","",INDEX($B75:$I75,'Pollutant Table'!$F$10))</f>
        <v>Measurement frequency</v>
      </c>
      <c r="B75" s="84" t="s">
        <v>434</v>
      </c>
      <c r="C75" s="84" t="s">
        <v>270</v>
      </c>
      <c r="D75" s="84" t="s">
        <v>549</v>
      </c>
    </row>
    <row r="76" spans="1:4" ht="25.5">
      <c r="A76" s="84" t="str">
        <f>IF(INDEX($B76:$I76,'Pollutant Table'!$F$10)="","",INDEX($B76:$I76,'Pollutant Table'!$F$10))</f>
        <v>Default value</v>
      </c>
      <c r="B76" s="84" t="s">
        <v>435</v>
      </c>
      <c r="C76" s="84" t="s">
        <v>271</v>
      </c>
      <c r="D76" s="84" t="s">
        <v>550</v>
      </c>
    </row>
    <row r="77" spans="1:4" ht="12.75">
      <c r="A77" s="84" t="str">
        <f>IF(INDEX($B77:$I77,'Pollutant Table'!$F$10)="","",INDEX($B77:$I77,'Pollutant Table'!$F$10))</f>
        <v>Out of range</v>
      </c>
      <c r="B77" s="84" t="s">
        <v>436</v>
      </c>
      <c r="C77" s="84" t="s">
        <v>4</v>
      </c>
      <c r="D77" s="84" t="s">
        <v>551</v>
      </c>
    </row>
    <row r="78" spans="1:4" ht="12.75">
      <c r="A78" s="84" t="str">
        <f>IF(INDEX($B78:$I78,'Pollutant Table'!$F$10)="","",INDEX($B78:$I78,'Pollutant Table'!$F$10))</f>
        <v>Below detection limit</v>
      </c>
      <c r="B78" s="84" t="s">
        <v>437</v>
      </c>
      <c r="C78" s="84" t="s">
        <v>109</v>
      </c>
      <c r="D78" s="84" t="s">
        <v>552</v>
      </c>
    </row>
    <row r="79" spans="1:4" ht="25.5">
      <c r="A79" s="84" t="str">
        <f>IF(INDEX($B79:$I79,'Pollutant Table'!$F$10)="","",INDEX($B79:$I79,'Pollutant Table'!$F$10))</f>
        <v>Malfunction of equipment</v>
      </c>
      <c r="B79" s="84" t="s">
        <v>438</v>
      </c>
      <c r="C79" s="84" t="s">
        <v>107</v>
      </c>
      <c r="D79" s="84" t="s">
        <v>553</v>
      </c>
    </row>
    <row r="80" spans="1:4" ht="25.5">
      <c r="A80" s="84" t="str">
        <f>IF(INDEX($B80:$I80,'Pollutant Table'!$F$10)="","",INDEX($B80:$I80,'Pollutant Table'!$F$10))</f>
        <v>Formula for the yearly emission</v>
      </c>
      <c r="B80" s="84" t="s">
        <v>488</v>
      </c>
      <c r="C80" s="84" t="s">
        <v>106</v>
      </c>
      <c r="D80" s="84" t="s">
        <v>554</v>
      </c>
    </row>
    <row r="81" spans="1:4" ht="25.5">
      <c r="A81" s="84" t="str">
        <f>IF(INDEX($B81:$I81,'Pollutant Table'!$F$10)="","",INDEX($B81:$I81,'Pollutant Table'!$F$10))</f>
        <v>Determination of non-routine emissions</v>
      </c>
      <c r="B81" s="84" t="s">
        <v>439</v>
      </c>
      <c r="C81" s="84" t="s">
        <v>110</v>
      </c>
      <c r="D81" s="84" t="s">
        <v>683</v>
      </c>
    </row>
    <row r="82" spans="1:4" ht="63.75">
      <c r="A82" s="84" t="str">
        <f>IF(INDEX($B82:$I82,'Pollutant Table'!$F$10)="","",INDEX($B82:$I82,'Pollutant Table'!$F$10))</f>
        <v>Variables for the determination of non-routine emissions, e.g. start-up, shut-down and malfunction of abatement technique</v>
      </c>
      <c r="B82" s="84" t="s">
        <v>479</v>
      </c>
      <c r="C82" s="84" t="s">
        <v>470</v>
      </c>
      <c r="D82" s="84" t="s">
        <v>686</v>
      </c>
    </row>
    <row r="83" spans="1:4" ht="25.5">
      <c r="A83" s="84" t="str">
        <f>IF(INDEX($B83:$I83,'Pollutant Table'!$F$10)="","",INDEX($B83:$I83,'Pollutant Table'!$F$10))</f>
        <v>to air (column la) kg/year</v>
      </c>
      <c r="B83" s="84" t="s">
        <v>441</v>
      </c>
      <c r="C83" s="84" t="s">
        <v>68</v>
      </c>
      <c r="D83" s="84" t="s">
        <v>555</v>
      </c>
    </row>
    <row r="84" spans="1:4" ht="12.75">
      <c r="A84" s="84" t="str">
        <f>IF(INDEX($B84:$I84,'Pollutant Table'!$F$10)="","",INDEX($B84:$I84,'Pollutant Table'!$F$10))</f>
        <v>to water (column lb) kg/year</v>
      </c>
      <c r="B84" s="84" t="s">
        <v>440</v>
      </c>
      <c r="C84" s="84" t="s">
        <v>69</v>
      </c>
      <c r="D84" s="84" t="s">
        <v>556</v>
      </c>
    </row>
    <row r="85" spans="1:4" ht="12.75">
      <c r="A85" s="84" t="str">
        <f>IF(INDEX($B85:$I85,'Pollutant Table'!$F$10)="","",INDEX($B85:$I85,'Pollutant Table'!$F$10))</f>
        <v>to soil (column lc) kg/year</v>
      </c>
      <c r="B85" s="84" t="s">
        <v>442</v>
      </c>
      <c r="C85" s="84" t="s">
        <v>70</v>
      </c>
      <c r="D85" s="84" t="s">
        <v>557</v>
      </c>
    </row>
    <row r="86" spans="1:4" ht="12.75">
      <c r="A86" s="84" t="str">
        <f>IF(INDEX($B86:$I86,'Pollutant Table'!$F$10)="","",INDEX($B86:$I86,'Pollutant Table'!$F$10))</f>
        <v>Text for pull down menu</v>
      </c>
      <c r="B86" s="84" t="s">
        <v>480</v>
      </c>
      <c r="C86" s="84" t="s">
        <v>443</v>
      </c>
      <c r="D86" s="84" t="s">
        <v>558</v>
      </c>
    </row>
    <row r="87" spans="1:4" ht="12.75">
      <c r="A87" s="84" t="str">
        <f>IF(INDEX($B87:$I87,'Pollutant Table'!$F$10)="","",INDEX($B87:$I87,'Pollutant Table'!$F$10))</f>
        <v>Selection number</v>
      </c>
      <c r="B87" s="84" t="s">
        <v>444</v>
      </c>
      <c r="C87" s="84" t="s">
        <v>388</v>
      </c>
      <c r="D87" s="84" t="s">
        <v>559</v>
      </c>
    </row>
    <row r="88" spans="1:4" ht="102">
      <c r="A88" s="84" t="str">
        <f>IF(INDEX($B88:$I88,'Pollutant Table'!$F$10)="","",INDEX($B88:$I88,'Pollutant Table'!$F$10))</f>
        <v>The columns B-G of the table is a copy of annex II of the regulation. This table is used to show the pollutants' number, name and annual threshold value automatically </v>
      </c>
      <c r="B88" s="84" t="s">
        <v>481</v>
      </c>
      <c r="C88" s="84" t="s">
        <v>94</v>
      </c>
      <c r="D88" s="84" t="s">
        <v>560</v>
      </c>
    </row>
    <row r="89" spans="1:4" ht="63.75">
      <c r="A89" s="84" t="str">
        <f>IF(INDEX($B89:$I89,'Pollutant Table'!$F$10)="","",INDEX($B89:$I89,'Pollutant Table'!$F$10))</f>
        <v>Column I-Z gives if it is expected that the pollutant is emitted to the medium for the given activity sector</v>
      </c>
      <c r="B89" s="84" t="s">
        <v>445</v>
      </c>
      <c r="C89" s="84" t="s">
        <v>91</v>
      </c>
      <c r="D89" s="84" t="s">
        <v>561</v>
      </c>
    </row>
    <row r="90" spans="1:4" ht="38.25">
      <c r="A90" s="84" t="str">
        <f>IF(INDEX($B90:$I90,'Pollutant Table'!$F$10)="","",INDEX($B90:$I90,'Pollutant Table'!$F$10))</f>
        <v>The numbers 1-7 point to the activity sectors given in cells C1-C7</v>
      </c>
      <c r="B90" s="84" t="s">
        <v>446</v>
      </c>
      <c r="C90" s="84" t="s">
        <v>93</v>
      </c>
      <c r="D90" s="84" t="s">
        <v>562</v>
      </c>
    </row>
    <row r="91" spans="1:4" ht="63.75">
      <c r="A91" s="84" t="str">
        <f>IF(INDEX($B91:$I91,'Pollutant Table'!$F$10)="","",INDEX($B91:$I91,'Pollutant Table'!$F$10))</f>
        <v>The list is indicative and operators shall establish whether the other pollutants are emitted or not</v>
      </c>
      <c r="B91" s="84" t="s">
        <v>482</v>
      </c>
      <c r="C91" s="84" t="s">
        <v>92</v>
      </c>
      <c r="D91" s="84" t="s">
        <v>563</v>
      </c>
    </row>
    <row r="92" spans="1:4" ht="63.75">
      <c r="A92" s="84" t="str">
        <f>IF(INDEX($B92:$I92,'Pollutant Table'!$F$10)="","",INDEX($B92:$I92,'Pollutant Table'!$F$10))</f>
        <v>The table in column AA is used for the pull down menu for the selection of the pollutant to be reported</v>
      </c>
      <c r="B92" s="84" t="s">
        <v>448</v>
      </c>
      <c r="C92" s="84" t="s">
        <v>447</v>
      </c>
      <c r="D92" s="84" t="s">
        <v>564</v>
      </c>
    </row>
    <row r="93" spans="1:4" ht="165.75">
      <c r="A93" s="84" t="str">
        <f>IF(INDEX($B93:$I93,'Pollutant Table'!$F$10)="","",INDEX($B93:$I93,'Pollutant Table'!$F$10))</f>
        <v>The columns AA and AB are the list for pull down menu. The selected is based on the chosen activity sector, the chosen medium and given specification (characters). The pull down menu is composed from the 91 pollutants and the sector specific list. The annual threshold value is extracted from column AB.</v>
      </c>
      <c r="B93" s="84" t="s">
        <v>483</v>
      </c>
      <c r="C93" s="84" t="s">
        <v>449</v>
      </c>
      <c r="D93" s="84" t="s">
        <v>565</v>
      </c>
    </row>
    <row r="94" spans="1:4" ht="25.5">
      <c r="A94" s="84" t="str">
        <f>IF(INDEX($B94:$I94,'Pollutant Table'!$F$10)="","",INDEX($B94:$I94,'Pollutant Table'!$F$10))</f>
        <v>Sequence number in pull down list</v>
      </c>
      <c r="B94" s="84" t="s">
        <v>471</v>
      </c>
      <c r="C94" s="84" t="s">
        <v>472</v>
      </c>
      <c r="D94" s="84" t="s">
        <v>566</v>
      </c>
    </row>
    <row r="95" spans="1:4" ht="12.75">
      <c r="A95" s="84" t="str">
        <f>IF(INDEX($B95:$I95,'Pollutant Table'!$F$10)="","",INDEX($B95:$I95,'Pollutant Table'!$F$10))</f>
        <v>line 1</v>
      </c>
      <c r="B95" s="84" t="s">
        <v>450</v>
      </c>
      <c r="C95" s="84" t="s">
        <v>196</v>
      </c>
      <c r="D95" s="84" t="s">
        <v>567</v>
      </c>
    </row>
    <row r="96" spans="1:4" ht="12.75">
      <c r="A96" s="84" t="str">
        <f>IF(INDEX($B96:$I96,'Pollutant Table'!$F$10)="","",INDEX($B96:$I96,'Pollutant Table'!$F$10))</f>
        <v>flow</v>
      </c>
      <c r="B96" s="84" t="s">
        <v>451</v>
      </c>
      <c r="C96" s="84" t="s">
        <v>197</v>
      </c>
      <c r="D96" s="84" t="s">
        <v>688</v>
      </c>
    </row>
    <row r="97" spans="1:4" ht="12.75">
      <c r="A97" s="84" t="str">
        <f>IF(INDEX($B97:$I97,'Pollutant Table'!$F$10)="","",INDEX($B97:$I97,'Pollutant Table'!$F$10))</f>
        <v>concentration</v>
      </c>
      <c r="B97" s="84" t="s">
        <v>452</v>
      </c>
      <c r="C97" s="84" t="s">
        <v>198</v>
      </c>
      <c r="D97" s="84" t="s">
        <v>568</v>
      </c>
    </row>
    <row r="98" spans="1:4" ht="12.75">
      <c r="A98" s="84" t="str">
        <f>IF(INDEX($B98:$I98,'Pollutant Table'!$F$10)="","",INDEX($B98:$I98,'Pollutant Table'!$F$10))</f>
        <v>operating hours</v>
      </c>
      <c r="B98" s="84" t="s">
        <v>453</v>
      </c>
      <c r="C98" s="84" t="s">
        <v>218</v>
      </c>
      <c r="D98" s="84" t="s">
        <v>569</v>
      </c>
    </row>
    <row r="99" spans="1:4" ht="12.75">
      <c r="A99" s="84" t="str">
        <f>IF(INDEX($B99:$I99,'Pollutant Table'!$F$10)="","",INDEX($B99:$I99,'Pollutant Table'!$F$10))</f>
        <v>m3/hr</v>
      </c>
      <c r="B99" s="84" t="s">
        <v>454</v>
      </c>
      <c r="C99" s="84" t="s">
        <v>396</v>
      </c>
      <c r="D99" s="84" t="s">
        <v>570</v>
      </c>
    </row>
    <row r="100" spans="1:4" ht="12.75">
      <c r="A100" s="84" t="str">
        <f>IF(INDEX($B100:$I100,'Pollutant Table'!$F$10)="","",INDEX($B100:$I100,'Pollutant Table'!$F$10))</f>
        <v>m3/week</v>
      </c>
      <c r="B100" s="84" t="s">
        <v>227</v>
      </c>
      <c r="C100" s="84" t="s">
        <v>227</v>
      </c>
      <c r="D100" s="84" t="s">
        <v>571</v>
      </c>
    </row>
    <row r="101" spans="1:4" ht="12.75">
      <c r="A101" s="84" t="str">
        <f>IF(INDEX($B101:$I101,'Pollutant Table'!$F$10)="","",INDEX($B101:$I101,'Pollutant Table'!$F$10))</f>
        <v>week</v>
      </c>
      <c r="B101" s="84" t="s">
        <v>700</v>
      </c>
      <c r="C101" s="84" t="s">
        <v>700</v>
      </c>
      <c r="D101" s="84" t="s">
        <v>701</v>
      </c>
    </row>
    <row r="102" spans="1:4" ht="12.75">
      <c r="A102" s="84" t="str">
        <f>IF(INDEX($B102:$I102,'Pollutant Table'!$F$10)="","",INDEX($B102:$I102,'Pollutant Table'!$F$10))</f>
        <v>kg</v>
      </c>
      <c r="B102" s="84" t="s">
        <v>204</v>
      </c>
      <c r="C102" s="84" t="s">
        <v>204</v>
      </c>
      <c r="D102" s="84" t="s">
        <v>204</v>
      </c>
    </row>
    <row r="103" spans="1:4" ht="12.75">
      <c r="A103" s="84" t="str">
        <f>IF(INDEX($B103:$I103,'Pollutant Table'!$F$10)="","",INDEX($B103:$I103,'Pollutant Table'!$F$10))</f>
        <v>mg/m3</v>
      </c>
      <c r="B103" s="84" t="s">
        <v>401</v>
      </c>
      <c r="C103" s="84" t="s">
        <v>401</v>
      </c>
      <c r="D103" s="84" t="s">
        <v>401</v>
      </c>
    </row>
    <row r="104" spans="1:4" ht="12.75">
      <c r="A104" s="84" t="str">
        <f>IF(INDEX($B104:$I104,'Pollutant Table'!$F$10)="","",INDEX($B104:$I104,'Pollutant Table'!$F$10))</f>
        <v>mg/l</v>
      </c>
      <c r="B104" s="84" t="s">
        <v>220</v>
      </c>
      <c r="C104" s="84" t="s">
        <v>220</v>
      </c>
      <c r="D104" s="84" t="s">
        <v>220</v>
      </c>
    </row>
    <row r="105" spans="1:4" ht="12.75">
      <c r="A105" s="84" t="str">
        <f>IF(INDEX($B105:$I105,'Pollutant Table'!$F$10)="","",INDEX($B105:$I105,'Pollutant Table'!$F$10))</f>
        <v>mg</v>
      </c>
      <c r="B105" s="84" t="s">
        <v>698</v>
      </c>
      <c r="C105" s="84" t="s">
        <v>698</v>
      </c>
      <c r="D105" s="84" t="s">
        <v>698</v>
      </c>
    </row>
    <row r="106" spans="1:4" ht="12.75">
      <c r="A106" s="84" t="str">
        <f>IF(INDEX($B106:$I106,'Pollutant Table'!$F$10)="","",INDEX($B106:$I106,'Pollutant Table'!$F$10))</f>
        <v>l</v>
      </c>
      <c r="B106" s="84" t="s">
        <v>702</v>
      </c>
      <c r="C106" s="84" t="s">
        <v>702</v>
      </c>
      <c r="D106" s="84" t="s">
        <v>702</v>
      </c>
    </row>
    <row r="107" spans="1:4" ht="12.75">
      <c r="A107" s="84" t="str">
        <f>IF(INDEX($B107:$I107,'Pollutant Table'!$F$10)="","",INDEX($B107:$I107,'Pollutant Table'!$F$10))</f>
        <v>m3</v>
      </c>
      <c r="B107" s="84" t="s">
        <v>703</v>
      </c>
      <c r="C107" s="84" t="s">
        <v>703</v>
      </c>
      <c r="D107" s="84" t="s">
        <v>703</v>
      </c>
    </row>
    <row r="108" spans="1:4" ht="12.75">
      <c r="A108" s="84" t="str">
        <f>IF(INDEX($B108:$I108,'Pollutant Table'!$F$10)="","",INDEX($B108:$I108,'Pollutant Table'!$F$10))</f>
        <v>hour</v>
      </c>
      <c r="B108" s="84" t="s">
        <v>455</v>
      </c>
      <c r="C108" s="84" t="s">
        <v>392</v>
      </c>
      <c r="D108" s="84" t="s">
        <v>572</v>
      </c>
    </row>
    <row r="109" spans="1:4" ht="12.75">
      <c r="A109" s="84" t="str">
        <f>IF(INDEX($B109:$I109,'Pollutant Table'!$F$10)="","",INDEX($B109:$I109,'Pollutant Table'!$F$10))</f>
        <v>x/year</v>
      </c>
      <c r="B109" s="84" t="s">
        <v>456</v>
      </c>
      <c r="C109" s="84" t="s">
        <v>457</v>
      </c>
      <c r="D109" s="84" t="s">
        <v>573</v>
      </c>
    </row>
    <row r="110" spans="1:4" ht="12.75">
      <c r="A110" s="84" t="str">
        <f>IF(INDEX($B110:$I110,'Pollutant Table'!$F$10)="","",INDEX($B110:$I110,'Pollutant Table'!$F$10))</f>
        <v>1x/week</v>
      </c>
      <c r="B110" s="84" t="s">
        <v>402</v>
      </c>
      <c r="C110" s="84" t="s">
        <v>402</v>
      </c>
      <c r="D110" s="84" t="s">
        <v>574</v>
      </c>
    </row>
    <row r="111" spans="1:4" ht="12.75">
      <c r="A111" s="84" t="str">
        <f>IF(INDEX($B111:$I111,'Pollutant Table'!$F$10)="","",INDEX($B111:$I111,'Pollutant Table'!$F$10))</f>
        <v>continuous</v>
      </c>
      <c r="B111" s="84" t="s">
        <v>458</v>
      </c>
      <c r="C111" s="84" t="s">
        <v>202</v>
      </c>
      <c r="D111" s="84" t="s">
        <v>575</v>
      </c>
    </row>
    <row r="112" spans="1:4" ht="25.5">
      <c r="A112" s="84" t="str">
        <f>IF(INDEX($B112:$I112,'Pollutant Table'!$F$10)="","",INDEX($B112:$I112,'Pollutant Table'!$F$10))</f>
        <v>average value of the last 24 hours</v>
      </c>
      <c r="B112" s="84" t="s">
        <v>459</v>
      </c>
      <c r="C112" s="84" t="s">
        <v>203</v>
      </c>
      <c r="D112" s="84" t="s">
        <v>576</v>
      </c>
    </row>
    <row r="113" spans="1:4" ht="51">
      <c r="A113" s="84" t="str">
        <f>IF(INDEX($B113:$I113,'Pollutant Table'!$F$10)="","",INDEX($B113:$I113,'Pollutant Table'!$F$10))</f>
        <v>emissions during malfunction of the abatement technique</v>
      </c>
      <c r="B113" s="84" t="s">
        <v>460</v>
      </c>
      <c r="C113" s="84" t="s">
        <v>391</v>
      </c>
      <c r="D113" s="84" t="s">
        <v>690</v>
      </c>
    </row>
    <row r="114" spans="1:4" ht="12.75">
      <c r="A114" s="84" t="str">
        <f>IF(INDEX($B114:$I114,'Pollutant Table'!$F$10)="","",INDEX($B114:$I114,'Pollutant Table'!$F$10))</f>
        <v>time of malfunction</v>
      </c>
      <c r="B114" s="84" t="s">
        <v>461</v>
      </c>
      <c r="C114" s="84" t="s">
        <v>390</v>
      </c>
      <c r="D114" s="84" t="s">
        <v>577</v>
      </c>
    </row>
    <row r="115" spans="1:4" ht="25.5">
      <c r="A115" s="84" t="str">
        <f>IF(INDEX($B115:$I115,'Pollutant Table'!$F$10)="","",INDEX($B115:$I115,'Pollutant Table'!$F$10))</f>
        <v>emissions during starts and stops</v>
      </c>
      <c r="B115" s="84" t="s">
        <v>462</v>
      </c>
      <c r="C115" s="84" t="s">
        <v>393</v>
      </c>
      <c r="D115" s="84" t="s">
        <v>578</v>
      </c>
    </row>
    <row r="116" spans="1:4" ht="12.75">
      <c r="A116" s="84" t="str">
        <f>IF(INDEX($B116:$I116,'Pollutant Table'!$F$10)="","",INDEX($B116:$I116,'Pollutant Table'!$F$10))</f>
        <v>number of starts and stops</v>
      </c>
      <c r="B116" s="84" t="s">
        <v>463</v>
      </c>
      <c r="C116" s="84" t="s">
        <v>394</v>
      </c>
      <c r="D116" s="84" t="s">
        <v>579</v>
      </c>
    </row>
    <row r="117" spans="1:4" ht="12.75">
      <c r="A117" s="84" t="str">
        <f>IF(INDEX($B117:$I117,'Pollutant Table'!$F$10)="","",INDEX($B117:$I117,'Pollutant Table'!$F$10))</f>
        <v>report</v>
      </c>
      <c r="B117" s="84" t="s">
        <v>464</v>
      </c>
      <c r="C117" s="84" t="s">
        <v>397</v>
      </c>
      <c r="D117" s="84" t="s">
        <v>580</v>
      </c>
    </row>
    <row r="118" spans="1:4" ht="12.75">
      <c r="A118" s="84" t="str">
        <f>IF(INDEX($B118:$I118,'Pollutant Table'!$F$10)="","",INDEX($B118:$I118,'Pollutant Table'!$F$10))</f>
        <v>emergency power supply</v>
      </c>
      <c r="B118" s="84" t="s">
        <v>465</v>
      </c>
      <c r="C118" s="84" t="s">
        <v>398</v>
      </c>
      <c r="D118" s="84" t="s">
        <v>581</v>
      </c>
    </row>
    <row r="119" spans="1:4" ht="12.75">
      <c r="A119" s="84" t="str">
        <f>IF(INDEX($B119:$I119,'Pollutant Table'!$F$10)="","",INDEX($B119:$I119,'Pollutant Table'!$F$10))</f>
        <v>emission factor</v>
      </c>
      <c r="B119" s="84" t="s">
        <v>466</v>
      </c>
      <c r="C119" s="84" t="s">
        <v>223</v>
      </c>
      <c r="D119" s="84" t="s">
        <v>582</v>
      </c>
    </row>
    <row r="120" spans="1:4" ht="38.25">
      <c r="A120" s="84" t="str">
        <f>IF(INDEX($B120:$I120,'Pollutant Table'!$F$10)="","",INDEX($B120:$I120,'Pollutant Table'!$F$10))</f>
        <v>Reading of the operating hour counter at 1 January</v>
      </c>
      <c r="B120" s="84" t="s">
        <v>473</v>
      </c>
      <c r="C120" s="84" t="s">
        <v>221</v>
      </c>
      <c r="D120" s="84" t="s">
        <v>583</v>
      </c>
    </row>
    <row r="121" spans="1:4" ht="38.25">
      <c r="A121" s="84" t="str">
        <f>IF(INDEX($B121:$I121,'Pollutant Table'!$F$10)="","",INDEX($B121:$I121,'Pollutant Table'!$F$10))</f>
        <v>Reading of the operating hour counter at 31 December</v>
      </c>
      <c r="B121" s="84" t="s">
        <v>484</v>
      </c>
      <c r="C121" s="84" t="s">
        <v>222</v>
      </c>
      <c r="D121" s="84" t="s">
        <v>584</v>
      </c>
    </row>
    <row r="122" spans="1:4" ht="25.5">
      <c r="A122" s="84" t="str">
        <f>IF(INDEX($B122:$I122,'Pollutant Table'!$F$10)="","",INDEX($B122:$I122,'Pollutant Table'!$F$10))</f>
        <v>specification of manufacturer</v>
      </c>
      <c r="B122" s="84" t="s">
        <v>469</v>
      </c>
      <c r="C122" s="84" t="s">
        <v>399</v>
      </c>
      <c r="D122" s="84" t="s">
        <v>585</v>
      </c>
    </row>
    <row r="123" spans="1:4" ht="12.75">
      <c r="A123" s="84" t="str">
        <f>IF(INDEX($B123:$I123,'Pollutant Table'!$F$10)="","",INDEX($B123:$I123,'Pollutant Table'!$F$10))</f>
        <v>once</v>
      </c>
      <c r="B123" s="84" t="s">
        <v>468</v>
      </c>
      <c r="C123" s="84" t="s">
        <v>207</v>
      </c>
      <c r="D123" s="84" t="s">
        <v>586</v>
      </c>
    </row>
    <row r="124" spans="1:4" ht="12.75">
      <c r="A124" s="84" t="str">
        <f>IF(INDEX($B124:$I124,'Pollutant Table'!$F$10)="","",INDEX($B124:$I124,'Pollutant Table'!$F$10))</f>
        <v>once a year</v>
      </c>
      <c r="B124" s="84" t="s">
        <v>467</v>
      </c>
      <c r="C124" s="84" t="s">
        <v>225</v>
      </c>
      <c r="D124" s="84" t="s">
        <v>587</v>
      </c>
    </row>
    <row r="125" spans="1:4" ht="25.5">
      <c r="A125" s="84" t="str">
        <f>IF(INDEX($B125:$I125,'Pollutant Table'!$F$10)="","",INDEX($B125:$I125,'Pollutant Table'!$F$10))</f>
        <v>Waste water treatment plant </v>
      </c>
      <c r="B125" s="84" t="s">
        <v>485</v>
      </c>
      <c r="C125" s="84" t="s">
        <v>486</v>
      </c>
      <c r="D125" s="84" t="s">
        <v>588</v>
      </c>
    </row>
    <row r="130" spans="1:4" ht="12.75">
      <c r="A130" s="84" t="str">
        <f>IF(INDEX($B130:$I130,'Pollutant Table'!$F$10)="","",INDEX($B130:$I130,'Pollutant Table'!$F$10))</f>
        <v>CAS-number</v>
      </c>
      <c r="B130" s="84" t="s">
        <v>386</v>
      </c>
      <c r="C130" s="84" t="s">
        <v>2</v>
      </c>
      <c r="D130" s="84" t="s">
        <v>589</v>
      </c>
    </row>
    <row r="131" spans="1:4" ht="12.75">
      <c r="A131" s="84" t="str">
        <f>IF(INDEX($B131:$I131,'Pollutant Table'!$F$10)="","",INDEX($B131:$I131,'Pollutant Table'!$F$10))</f>
        <v>Pollutant</v>
      </c>
      <c r="B131" s="84" t="s">
        <v>387</v>
      </c>
      <c r="C131" s="84" t="s">
        <v>304</v>
      </c>
      <c r="D131" s="84" t="s">
        <v>513</v>
      </c>
    </row>
    <row r="132" spans="1:4" ht="12.75">
      <c r="A132" s="84" t="str">
        <f>IF(INDEX($B132:$I132,'Pollutant Table'!$F$10)="","",INDEX($B132:$I132,'Pollutant Table'!$F$10))</f>
        <v>methane (CH4)</v>
      </c>
      <c r="B132" s="84" t="s">
        <v>376</v>
      </c>
      <c r="C132" s="84" t="s">
        <v>272</v>
      </c>
      <c r="D132" s="84" t="s">
        <v>590</v>
      </c>
    </row>
    <row r="133" spans="1:4" ht="12.75">
      <c r="A133" s="84" t="str">
        <f>IF(INDEX($B133:$I133,'Pollutant Table'!$F$10)="","",INDEX($B133:$I133,'Pollutant Table'!$F$10))</f>
        <v>carbon monoxide (CO)</v>
      </c>
      <c r="B133" s="84" t="s">
        <v>311</v>
      </c>
      <c r="C133" s="84" t="s">
        <v>142</v>
      </c>
      <c r="D133" s="84" t="s">
        <v>678</v>
      </c>
    </row>
    <row r="134" spans="1:4" ht="12.75">
      <c r="A134" s="84" t="str">
        <f>IF(INDEX($B134:$I134,'Pollutant Table'!$F$10)="","",INDEX($B134:$I134,'Pollutant Table'!$F$10))</f>
        <v>carbon dioxide (CO2)</v>
      </c>
      <c r="B134" s="84" t="s">
        <v>377</v>
      </c>
      <c r="C134" s="84" t="s">
        <v>273</v>
      </c>
      <c r="D134" s="84" t="s">
        <v>679</v>
      </c>
    </row>
    <row r="135" spans="1:4" ht="25.5">
      <c r="A135" s="84" t="str">
        <f>IF(INDEX($B135:$I135,'Pollutant Table'!$F$10)="","",INDEX($B135:$I135,'Pollutant Table'!$F$10))</f>
        <v>hydro-fluorocarbons (HFCs)</v>
      </c>
      <c r="B135" s="84" t="s">
        <v>312</v>
      </c>
      <c r="C135" s="84" t="s">
        <v>285</v>
      </c>
      <c r="D135" s="84" t="s">
        <v>591</v>
      </c>
    </row>
    <row r="136" spans="1:4" ht="12.75">
      <c r="A136" s="84" t="str">
        <f>IF(INDEX($B136:$I136,'Pollutant Table'!$F$10)="","",INDEX($B136:$I136,'Pollutant Table'!$F$10))</f>
        <v>nitrous oxide (N2O)</v>
      </c>
      <c r="B136" s="84" t="s">
        <v>378</v>
      </c>
      <c r="C136" s="84" t="s">
        <v>274</v>
      </c>
      <c r="D136" s="84" t="s">
        <v>680</v>
      </c>
    </row>
    <row r="137" spans="1:4" ht="12.75">
      <c r="A137" s="84" t="str">
        <f>IF(INDEX($B137:$I137,'Pollutant Table'!$F$10)="","",INDEX($B137:$I137,'Pollutant Table'!$F$10))</f>
        <v>ammonia (NH3)</v>
      </c>
      <c r="B137" s="84" t="s">
        <v>379</v>
      </c>
      <c r="C137" s="84" t="s">
        <v>275</v>
      </c>
      <c r="D137" s="84" t="s">
        <v>592</v>
      </c>
    </row>
    <row r="138" spans="1:4" ht="38.25">
      <c r="A138" s="84" t="str">
        <f>IF(INDEX($B138:$I138,'Pollutant Table'!$F$10)="","",INDEX($B138:$I138,'Pollutant Table'!$F$10))</f>
        <v>non-methane volatile organic compounds (NMVOC)</v>
      </c>
      <c r="B138" s="84" t="s">
        <v>313</v>
      </c>
      <c r="C138" s="84" t="s">
        <v>143</v>
      </c>
      <c r="D138" s="84" t="s">
        <v>593</v>
      </c>
    </row>
    <row r="139" spans="1:4" ht="12.75">
      <c r="A139" s="84" t="str">
        <f>IF(INDEX($B139:$I139,'Pollutant Table'!$F$10)="","",INDEX($B139:$I139,'Pollutant Table'!$F$10))</f>
        <v>nitrogen oxides (NOx/NO2)</v>
      </c>
      <c r="B139" s="84" t="s">
        <v>380</v>
      </c>
      <c r="C139" s="84" t="s">
        <v>276</v>
      </c>
      <c r="D139" s="84" t="s">
        <v>681</v>
      </c>
    </row>
    <row r="140" spans="1:4" ht="25.5">
      <c r="A140" s="84" t="str">
        <f>IF(INDEX($B140:$I140,'Pollutant Table'!$F$10)="","",INDEX($B140:$I140,'Pollutant Table'!$F$10))</f>
        <v>perfluorocarbons (PFCs)</v>
      </c>
      <c r="B140" s="84" t="s">
        <v>314</v>
      </c>
      <c r="C140" s="84" t="s">
        <v>286</v>
      </c>
      <c r="D140" s="84" t="s">
        <v>594</v>
      </c>
    </row>
    <row r="141" spans="1:4" ht="12.75">
      <c r="A141" s="84" t="str">
        <f>IF(INDEX($B141:$I141,'Pollutant Table'!$F$10)="","",INDEX($B141:$I141,'Pollutant Table'!$F$10))</f>
        <v>sulphur hexafluoride (SF6) </v>
      </c>
      <c r="B141" s="84" t="s">
        <v>381</v>
      </c>
      <c r="C141" s="84" t="s">
        <v>277</v>
      </c>
      <c r="D141" s="84" t="s">
        <v>595</v>
      </c>
    </row>
    <row r="142" spans="1:4" ht="12.75">
      <c r="A142" s="84" t="str">
        <f>IF(INDEX($B142:$I142,'Pollutant Table'!$F$10)="","",INDEX($B142:$I142,'Pollutant Table'!$F$10))</f>
        <v>sulphur oxides (SOx/SO2)</v>
      </c>
      <c r="B142" s="84" t="s">
        <v>382</v>
      </c>
      <c r="C142" s="84" t="s">
        <v>278</v>
      </c>
      <c r="D142" s="84" t="s">
        <v>682</v>
      </c>
    </row>
    <row r="143" spans="1:4" ht="12.75">
      <c r="A143" s="84" t="str">
        <f>IF(INDEX($B143:$I143,'Pollutant Table'!$F$10)="","",INDEX($B143:$I143,'Pollutant Table'!$F$10))</f>
        <v>total nitrogen</v>
      </c>
      <c r="B143" s="84" t="s">
        <v>315</v>
      </c>
      <c r="C143" s="84" t="s">
        <v>144</v>
      </c>
      <c r="D143" s="84" t="s">
        <v>596</v>
      </c>
    </row>
    <row r="144" spans="1:4" ht="12.75">
      <c r="A144" s="84" t="str">
        <f>IF(INDEX($B144:$I144,'Pollutant Table'!$F$10)="","",INDEX($B144:$I144,'Pollutant Table'!$F$10))</f>
        <v>total phosphorus</v>
      </c>
      <c r="B144" s="84" t="s">
        <v>316</v>
      </c>
      <c r="C144" s="84" t="s">
        <v>145</v>
      </c>
      <c r="D144" s="84" t="s">
        <v>597</v>
      </c>
    </row>
    <row r="145" spans="1:4" ht="25.5">
      <c r="A145" s="84" t="str">
        <f>IF(INDEX($B145:$I145,'Pollutant Table'!$F$10)="","",INDEX($B145:$I145,'Pollutant Table'!$F$10))</f>
        <v>hydrochlorofluorocarbons (HCFCs)</v>
      </c>
      <c r="B145" s="84" t="s">
        <v>317</v>
      </c>
      <c r="C145" s="84" t="s">
        <v>287</v>
      </c>
      <c r="D145" s="84" t="s">
        <v>598</v>
      </c>
    </row>
    <row r="146" spans="1:4" ht="25.5">
      <c r="A146" s="84" t="str">
        <f>IF(INDEX($B146:$I146,'Pollutant Table'!$F$10)="","",INDEX($B146:$I146,'Pollutant Table'!$F$10))</f>
        <v>chlorofluorocarbons (CFCs)</v>
      </c>
      <c r="B146" s="84" t="s">
        <v>318</v>
      </c>
      <c r="C146" s="84" t="s">
        <v>288</v>
      </c>
      <c r="D146" s="84" t="s">
        <v>599</v>
      </c>
    </row>
    <row r="147" spans="1:4" ht="12.75">
      <c r="A147" s="84" t="str">
        <f>IF(INDEX($B147:$I147,'Pollutant Table'!$F$10)="","",INDEX($B147:$I147,'Pollutant Table'!$F$10))</f>
        <v>halons</v>
      </c>
      <c r="B147" s="84" t="s">
        <v>319</v>
      </c>
      <c r="C147" s="84" t="s">
        <v>289</v>
      </c>
      <c r="D147" s="84" t="s">
        <v>600</v>
      </c>
    </row>
    <row r="148" spans="1:4" ht="25.5">
      <c r="A148" s="84" t="str">
        <f>IF(INDEX($B148:$I148,'Pollutant Table'!$F$10)="","",INDEX($B148:$I148,'Pollutant Table'!$F$10))</f>
        <v>arsenic and compounds (as As)</v>
      </c>
      <c r="B148" s="84" t="s">
        <v>320</v>
      </c>
      <c r="C148" s="84" t="s">
        <v>290</v>
      </c>
      <c r="D148" s="84" t="s">
        <v>601</v>
      </c>
    </row>
    <row r="149" spans="1:4" ht="25.5">
      <c r="A149" s="84" t="str">
        <f>IF(INDEX($B149:$I149,'Pollutant Table'!$F$10)="","",INDEX($B149:$I149,'Pollutant Table'!$F$10))</f>
        <v>cadmium and compounds (as Cd)</v>
      </c>
      <c r="B149" s="84" t="s">
        <v>321</v>
      </c>
      <c r="C149" s="84" t="s">
        <v>291</v>
      </c>
      <c r="D149" s="84" t="s">
        <v>602</v>
      </c>
    </row>
    <row r="150" spans="1:4" ht="25.5">
      <c r="A150" s="84" t="str">
        <f>IF(INDEX($B150:$I150,'Pollutant Table'!$F$10)="","",INDEX($B150:$I150,'Pollutant Table'!$F$10))</f>
        <v>chromium and compounds (as Cr)</v>
      </c>
      <c r="B150" s="84" t="s">
        <v>322</v>
      </c>
      <c r="C150" s="84" t="s">
        <v>292</v>
      </c>
      <c r="D150" s="84" t="s">
        <v>603</v>
      </c>
    </row>
    <row r="151" spans="1:4" ht="25.5">
      <c r="A151" s="84" t="str">
        <f>IF(INDEX($B151:$I151,'Pollutant Table'!$F$10)="","",INDEX($B151:$I151,'Pollutant Table'!$F$10))</f>
        <v>copper and compounds (as Cu)</v>
      </c>
      <c r="B151" s="84" t="s">
        <v>323</v>
      </c>
      <c r="C151" s="84" t="s">
        <v>293</v>
      </c>
      <c r="D151" s="84" t="s">
        <v>604</v>
      </c>
    </row>
    <row r="152" spans="1:4" ht="25.5">
      <c r="A152" s="84" t="str">
        <f>IF(INDEX($B152:$I152,'Pollutant Table'!$F$10)="","",INDEX($B152:$I152,'Pollutant Table'!$F$10))</f>
        <v>mercury and compounds (as Hg)</v>
      </c>
      <c r="B152" s="84" t="s">
        <v>324</v>
      </c>
      <c r="C152" s="84" t="s">
        <v>294</v>
      </c>
      <c r="D152" s="84" t="s">
        <v>605</v>
      </c>
    </row>
    <row r="153" spans="1:4" ht="25.5">
      <c r="A153" s="84" t="str">
        <f>IF(INDEX($B153:$I153,'Pollutant Table'!$F$10)="","",INDEX($B153:$I153,'Pollutant Table'!$F$10))</f>
        <v>nickel and compounds (as Ni)</v>
      </c>
      <c r="B153" s="84" t="s">
        <v>325</v>
      </c>
      <c r="C153" s="84" t="s">
        <v>295</v>
      </c>
      <c r="D153" s="84" t="s">
        <v>606</v>
      </c>
    </row>
    <row r="154" spans="1:4" ht="25.5">
      <c r="A154" s="84" t="str">
        <f>IF(INDEX($B154:$I154,'Pollutant Table'!$F$10)="","",INDEX($B154:$I154,'Pollutant Table'!$F$10))</f>
        <v>lead and compounds (as Pb)</v>
      </c>
      <c r="B154" s="84" t="s">
        <v>326</v>
      </c>
      <c r="C154" s="84" t="s">
        <v>296</v>
      </c>
      <c r="D154" s="84" t="s">
        <v>607</v>
      </c>
    </row>
    <row r="155" spans="1:4" ht="25.5">
      <c r="A155" s="84" t="str">
        <f>IF(INDEX($B155:$I155,'Pollutant Table'!$F$10)="","",INDEX($B155:$I155,'Pollutant Table'!$F$10))</f>
        <v>zinc and compounds (as Zn)</v>
      </c>
      <c r="B155" s="84" t="s">
        <v>327</v>
      </c>
      <c r="C155" s="84" t="s">
        <v>297</v>
      </c>
      <c r="D155" s="84" t="s">
        <v>608</v>
      </c>
    </row>
    <row r="156" spans="1:4" ht="12.75">
      <c r="A156" s="84" t="str">
        <f>IF(INDEX($B156:$I156,'Pollutant Table'!$F$10)="","",INDEX($B156:$I156,'Pollutant Table'!$F$10))</f>
        <v>alachlor</v>
      </c>
      <c r="B156" s="84" t="s">
        <v>328</v>
      </c>
      <c r="C156" s="84" t="s">
        <v>146</v>
      </c>
      <c r="D156" s="84" t="s">
        <v>609</v>
      </c>
    </row>
    <row r="157" spans="1:4" ht="12.75">
      <c r="A157" s="84" t="str">
        <f>IF(INDEX($B157:$I157,'Pollutant Table'!$F$10)="","",INDEX($B157:$I157,'Pollutant Table'!$F$10))</f>
        <v>aldrin</v>
      </c>
      <c r="B157" s="84" t="s">
        <v>147</v>
      </c>
      <c r="C157" s="84" t="s">
        <v>147</v>
      </c>
      <c r="D157" s="84" t="s">
        <v>610</v>
      </c>
    </row>
    <row r="158" spans="1:4" ht="12.75">
      <c r="A158" s="84" t="str">
        <f>IF(INDEX($B158:$I158,'Pollutant Table'!$F$10)="","",INDEX($B158:$I158,'Pollutant Table'!$F$10))</f>
        <v>atrazine</v>
      </c>
      <c r="B158" s="84" t="s">
        <v>148</v>
      </c>
      <c r="C158" s="84" t="s">
        <v>148</v>
      </c>
      <c r="D158" s="84" t="s">
        <v>611</v>
      </c>
    </row>
    <row r="159" spans="1:4" ht="12.75">
      <c r="A159" s="84" t="str">
        <f>IF(INDEX($B159:$I159,'Pollutant Table'!$F$10)="","",INDEX($B159:$I159,'Pollutant Table'!$F$10))</f>
        <v>chlordane</v>
      </c>
      <c r="B159" s="84" t="s">
        <v>329</v>
      </c>
      <c r="C159" s="84" t="s">
        <v>149</v>
      </c>
      <c r="D159" s="84" t="s">
        <v>612</v>
      </c>
    </row>
    <row r="160" spans="1:4" ht="12.75">
      <c r="A160" s="84" t="str">
        <f>IF(INDEX($B160:$I160,'Pollutant Table'!$F$10)="","",INDEX($B160:$I160,'Pollutant Table'!$F$10))</f>
        <v>chlordecone</v>
      </c>
      <c r="B160" s="84" t="s">
        <v>330</v>
      </c>
      <c r="C160" s="84" t="s">
        <v>150</v>
      </c>
      <c r="D160" s="84" t="s">
        <v>613</v>
      </c>
    </row>
    <row r="161" spans="1:4" ht="12.75">
      <c r="A161" s="84" t="str">
        <f>IF(INDEX($B161:$I161,'Pollutant Table'!$F$10)="","",INDEX($B161:$I161,'Pollutant Table'!$F$10))</f>
        <v>chlorfenvinphos</v>
      </c>
      <c r="B161" s="84" t="s">
        <v>331</v>
      </c>
      <c r="C161" s="84" t="s">
        <v>151</v>
      </c>
      <c r="D161" s="84" t="s">
        <v>614</v>
      </c>
    </row>
    <row r="162" spans="1:4" ht="12.75">
      <c r="A162" s="84" t="str">
        <f>IF(INDEX($B162:$I162,'Pollutant Table'!$F$10)="","",INDEX($B162:$I162,'Pollutant Table'!$F$10))</f>
        <v>chloro-alkanes, C10-C13</v>
      </c>
      <c r="B162" s="84" t="s">
        <v>383</v>
      </c>
      <c r="C162" s="84" t="s">
        <v>279</v>
      </c>
      <c r="D162" s="84" t="s">
        <v>615</v>
      </c>
    </row>
    <row r="163" spans="1:4" ht="12.75">
      <c r="A163" s="84" t="str">
        <f>IF(INDEX($B163:$I163,'Pollutant Table'!$F$10)="","",INDEX($B163:$I163,'Pollutant Table'!$F$10))</f>
        <v>chlorpyrifos</v>
      </c>
      <c r="B163" s="84" t="s">
        <v>332</v>
      </c>
      <c r="C163" s="84" t="s">
        <v>152</v>
      </c>
      <c r="D163" s="84" t="s">
        <v>616</v>
      </c>
    </row>
    <row r="164" spans="1:4" ht="12.75">
      <c r="A164" s="84" t="str">
        <f>IF(INDEX($B164:$I164,'Pollutant Table'!$F$10)="","",INDEX($B164:$I164,'Pollutant Table'!$F$10))</f>
        <v>DDT</v>
      </c>
      <c r="B164" s="84" t="s">
        <v>22</v>
      </c>
      <c r="C164" s="84" t="s">
        <v>22</v>
      </c>
      <c r="D164" s="84" t="s">
        <v>617</v>
      </c>
    </row>
    <row r="165" spans="1:4" ht="12.75">
      <c r="A165" s="84" t="str">
        <f>IF(INDEX($B165:$I165,'Pollutant Table'!$F$10)="","",INDEX($B165:$I165,'Pollutant Table'!$F$10))</f>
        <v>1,2-dichloroethane (EDC)</v>
      </c>
      <c r="B165" s="84" t="s">
        <v>305</v>
      </c>
      <c r="C165" s="84" t="s">
        <v>24</v>
      </c>
      <c r="D165" s="84" t="s">
        <v>618</v>
      </c>
    </row>
    <row r="166" spans="1:4" ht="12.75">
      <c r="A166" s="84" t="str">
        <f>IF(INDEX($B166:$I166,'Pollutant Table'!$F$10)="","",INDEX($B166:$I166,'Pollutant Table'!$F$10))</f>
        <v>dichloromethane (DCM)</v>
      </c>
      <c r="B166" s="84" t="s">
        <v>333</v>
      </c>
      <c r="C166" s="84" t="s">
        <v>153</v>
      </c>
      <c r="D166" s="84" t="s">
        <v>619</v>
      </c>
    </row>
    <row r="167" spans="1:4" ht="12.75">
      <c r="A167" s="84" t="str">
        <f>IF(INDEX($B167:$I167,'Pollutant Table'!$F$10)="","",INDEX($B167:$I167,'Pollutant Table'!$F$10))</f>
        <v>dieldrin</v>
      </c>
      <c r="B167" s="84" t="s">
        <v>154</v>
      </c>
      <c r="C167" s="84" t="s">
        <v>154</v>
      </c>
      <c r="D167" s="84" t="s">
        <v>620</v>
      </c>
    </row>
    <row r="168" spans="1:4" ht="12.75">
      <c r="A168" s="84" t="str">
        <f>IF(INDEX($B168:$I168,'Pollutant Table'!$F$10)="","",INDEX($B168:$I168,'Pollutant Table'!$F$10))</f>
        <v>diuron</v>
      </c>
      <c r="B168" s="84" t="s">
        <v>155</v>
      </c>
      <c r="C168" s="84" t="s">
        <v>155</v>
      </c>
      <c r="D168" s="84" t="s">
        <v>621</v>
      </c>
    </row>
    <row r="169" spans="1:4" ht="12.75">
      <c r="A169" s="84" t="str">
        <f>IF(INDEX($B169:$I169,'Pollutant Table'!$F$10)="","",INDEX($B169:$I169,'Pollutant Table'!$F$10))</f>
        <v>endosulphan</v>
      </c>
      <c r="B169" s="84" t="s">
        <v>334</v>
      </c>
      <c r="C169" s="84" t="s">
        <v>156</v>
      </c>
      <c r="D169" s="84" t="s">
        <v>622</v>
      </c>
    </row>
    <row r="170" spans="1:4" ht="12.75">
      <c r="A170" s="84" t="str">
        <f>IF(INDEX($B170:$I170,'Pollutant Table'!$F$10)="","",INDEX($B170:$I170,'Pollutant Table'!$F$10))</f>
        <v>endrin</v>
      </c>
      <c r="B170" s="84" t="s">
        <v>157</v>
      </c>
      <c r="C170" s="84" t="s">
        <v>157</v>
      </c>
      <c r="D170" s="84" t="s">
        <v>623</v>
      </c>
    </row>
    <row r="171" spans="1:4" ht="25.5">
      <c r="A171" s="84" t="str">
        <f>IF(INDEX($B171:$I171,'Pollutant Table'!$F$10)="","",INDEX($B171:$I171,'Pollutant Table'!$F$10))</f>
        <v>halogenated organic compounds (as AOX)</v>
      </c>
      <c r="B171" s="84" t="s">
        <v>335</v>
      </c>
      <c r="C171" s="84" t="s">
        <v>298</v>
      </c>
      <c r="D171" s="84" t="s">
        <v>624</v>
      </c>
    </row>
    <row r="172" spans="1:4" ht="12.75">
      <c r="A172" s="84" t="str">
        <f>IF(INDEX($B172:$I172,'Pollutant Table'!$F$10)="","",INDEX($B172:$I172,'Pollutant Table'!$F$10))</f>
        <v>heptachlor</v>
      </c>
      <c r="B172" s="84" t="s">
        <v>336</v>
      </c>
      <c r="C172" s="84" t="s">
        <v>158</v>
      </c>
      <c r="D172" s="84" t="s">
        <v>625</v>
      </c>
    </row>
    <row r="173" spans="1:4" ht="12.75">
      <c r="A173" s="84" t="str">
        <f>IF(INDEX($B173:$I173,'Pollutant Table'!$F$10)="","",INDEX($B173:$I173,'Pollutant Table'!$F$10))</f>
        <v>hexachlorobenzene (HCB)</v>
      </c>
      <c r="B173" s="84" t="s">
        <v>337</v>
      </c>
      <c r="C173" s="84" t="s">
        <v>159</v>
      </c>
      <c r="D173" s="84" t="s">
        <v>626</v>
      </c>
    </row>
    <row r="174" spans="1:4" ht="12.75">
      <c r="A174" s="84" t="str">
        <f>IF(INDEX($B174:$I174,'Pollutant Table'!$F$10)="","",INDEX($B174:$I174,'Pollutant Table'!$F$10))</f>
        <v>hexachlorobutadiene (HCBD)</v>
      </c>
      <c r="B174" s="84" t="s">
        <v>338</v>
      </c>
      <c r="C174" s="84" t="s">
        <v>160</v>
      </c>
      <c r="D174" s="84" t="s">
        <v>627</v>
      </c>
    </row>
    <row r="175" spans="1:4" ht="38.25">
      <c r="A175" s="84" t="str">
        <f>IF(INDEX($B175:$I175,'Pollutant Table'!$F$10)="","",INDEX($B175:$I175,'Pollutant Table'!$F$10))</f>
        <v>1,2,3,4,5,6- hexachlorocyclohexane(HCH)</v>
      </c>
      <c r="B175" s="84" t="s">
        <v>306</v>
      </c>
      <c r="C175" s="84" t="s">
        <v>72</v>
      </c>
      <c r="D175" s="84" t="s">
        <v>628</v>
      </c>
    </row>
    <row r="176" spans="1:4" ht="12.75">
      <c r="A176" s="84" t="str">
        <f>IF(INDEX($B176:$I176,'Pollutant Table'!$F$10)="","",INDEX($B176:$I176,'Pollutant Table'!$F$10))</f>
        <v>lindane</v>
      </c>
      <c r="B176" s="84" t="s">
        <v>339</v>
      </c>
      <c r="C176" s="84" t="s">
        <v>161</v>
      </c>
      <c r="D176" s="84" t="s">
        <v>629</v>
      </c>
    </row>
    <row r="177" spans="1:4" ht="12.75">
      <c r="A177" s="84" t="str">
        <f>IF(INDEX($B177:$I177,'Pollutant Table'!$F$10)="","",INDEX($B177:$I177,'Pollutant Table'!$F$10))</f>
        <v>mirex</v>
      </c>
      <c r="B177" s="84" t="s">
        <v>162</v>
      </c>
      <c r="C177" s="84" t="s">
        <v>162</v>
      </c>
      <c r="D177" s="84" t="s">
        <v>630</v>
      </c>
    </row>
    <row r="178" spans="1:4" ht="25.5">
      <c r="A178" s="84" t="str">
        <f>IF(INDEX($B178:$I178,'Pollutant Table'!$F$10)="","",INDEX($B178:$I178,'Pollutant Table'!$F$10))</f>
        <v>PCDD + PCDF (dioxins + furans) (as Teq)</v>
      </c>
      <c r="B178" s="84" t="s">
        <v>307</v>
      </c>
      <c r="C178" s="84" t="s">
        <v>299</v>
      </c>
      <c r="D178" s="84" t="s">
        <v>631</v>
      </c>
    </row>
    <row r="179" spans="1:4" ht="12.75">
      <c r="A179" s="84" t="str">
        <f>IF(INDEX($B179:$I179,'Pollutant Table'!$F$10)="","",INDEX($B179:$I179,'Pollutant Table'!$F$10))</f>
        <v>pentachlorobenzene</v>
      </c>
      <c r="B179" s="84" t="s">
        <v>340</v>
      </c>
      <c r="C179" s="84" t="s">
        <v>163</v>
      </c>
      <c r="D179" s="84" t="s">
        <v>632</v>
      </c>
    </row>
    <row r="180" spans="1:4" ht="12.75">
      <c r="A180" s="84" t="str">
        <f>IF(INDEX($B180:$I180,'Pollutant Table'!$F$10)="","",INDEX($B180:$I180,'Pollutant Table'!$F$10))</f>
        <v>pentachlorophenol (PCP)</v>
      </c>
      <c r="B180" s="84" t="s">
        <v>341</v>
      </c>
      <c r="C180" s="84" t="s">
        <v>164</v>
      </c>
      <c r="D180" s="84" t="s">
        <v>633</v>
      </c>
    </row>
    <row r="181" spans="1:4" ht="25.5">
      <c r="A181" s="84" t="str">
        <f>IF(INDEX($B181:$I181,'Pollutant Table'!$F$10)="","",INDEX($B181:$I181,'Pollutant Table'!$F$10))</f>
        <v>polychlorinated biphenyls (PCBs)</v>
      </c>
      <c r="B181" s="84" t="s">
        <v>342</v>
      </c>
      <c r="C181" s="84" t="s">
        <v>165</v>
      </c>
      <c r="D181" s="84" t="s">
        <v>634</v>
      </c>
    </row>
    <row r="182" spans="1:4" ht="12.75">
      <c r="A182" s="84" t="str">
        <f>IF(INDEX($B182:$I182,'Pollutant Table'!$F$10)="","",INDEX($B182:$I182,'Pollutant Table'!$F$10))</f>
        <v>simazine</v>
      </c>
      <c r="B182" s="84" t="s">
        <v>166</v>
      </c>
      <c r="C182" s="84" t="s">
        <v>166</v>
      </c>
      <c r="D182" s="84" t="s">
        <v>635</v>
      </c>
    </row>
    <row r="183" spans="1:4" ht="12.75">
      <c r="A183" s="84" t="str">
        <f>IF(INDEX($B183:$I183,'Pollutant Table'!$F$10)="","",INDEX($B183:$I183,'Pollutant Table'!$F$10))</f>
        <v>tetrachloroethylene (PER)</v>
      </c>
      <c r="B183" s="84" t="s">
        <v>343</v>
      </c>
      <c r="C183" s="84" t="s">
        <v>167</v>
      </c>
      <c r="D183" s="84" t="s">
        <v>636</v>
      </c>
    </row>
    <row r="184" spans="1:4" ht="12.75">
      <c r="A184" s="84" t="str">
        <f>IF(INDEX($B184:$I184,'Pollutant Table'!$F$10)="","",INDEX($B184:$I184,'Pollutant Table'!$F$10))</f>
        <v>tetrachloromethane (TCM)</v>
      </c>
      <c r="B184" s="84" t="s">
        <v>344</v>
      </c>
      <c r="C184" s="84" t="s">
        <v>168</v>
      </c>
      <c r="D184" s="84" t="s">
        <v>637</v>
      </c>
    </row>
    <row r="185" spans="1:4" ht="25.5">
      <c r="A185" s="84" t="str">
        <f>IF(INDEX($B185:$I185,'Pollutant Table'!$F$10)="","",INDEX($B185:$I185,'Pollutant Table'!$F$10))</f>
        <v>trichlorobenzenes (TCBs) (all isomers)</v>
      </c>
      <c r="B185" s="84" t="s">
        <v>345</v>
      </c>
      <c r="C185" s="84" t="s">
        <v>169</v>
      </c>
      <c r="D185" s="84" t="s">
        <v>638</v>
      </c>
    </row>
    <row r="186" spans="1:4" ht="12.75">
      <c r="A186" s="84" t="str">
        <f>IF(INDEX($B186:$I186,'Pollutant Table'!$F$10)="","",INDEX($B186:$I186,'Pollutant Table'!$F$10))</f>
        <v>1,1,1-trichloroethane</v>
      </c>
      <c r="B186" s="84" t="s">
        <v>308</v>
      </c>
      <c r="C186" s="84" t="s">
        <v>73</v>
      </c>
      <c r="D186" s="84" t="s">
        <v>639</v>
      </c>
    </row>
    <row r="187" spans="1:4" ht="12.75">
      <c r="A187" s="84" t="str">
        <f>IF(INDEX($B187:$I187,'Pollutant Table'!$F$10)="","",INDEX($B187:$I187,'Pollutant Table'!$F$10))</f>
        <v>1,1,2,2-tetrachloroethane</v>
      </c>
      <c r="B187" s="84" t="s">
        <v>309</v>
      </c>
      <c r="C187" s="84" t="s">
        <v>45</v>
      </c>
      <c r="D187" s="84" t="s">
        <v>640</v>
      </c>
    </row>
    <row r="188" spans="1:4" ht="12.75">
      <c r="A188" s="84" t="str">
        <f>IF(INDEX($B188:$I188,'Pollutant Table'!$F$10)="","",INDEX($B188:$I188,'Pollutant Table'!$F$10))</f>
        <v>trichloroethylene</v>
      </c>
      <c r="B188" s="84" t="s">
        <v>346</v>
      </c>
      <c r="C188" s="84" t="s">
        <v>170</v>
      </c>
      <c r="D188" s="84" t="s">
        <v>641</v>
      </c>
    </row>
    <row r="189" spans="1:4" ht="12.75">
      <c r="A189" s="84" t="str">
        <f>IF(INDEX($B189:$I189,'Pollutant Table'!$F$10)="","",INDEX($B189:$I189,'Pollutant Table'!$F$10))</f>
        <v>trichloromethane</v>
      </c>
      <c r="B189" s="84" t="s">
        <v>347</v>
      </c>
      <c r="C189" s="84" t="s">
        <v>171</v>
      </c>
      <c r="D189" s="84" t="s">
        <v>642</v>
      </c>
    </row>
    <row r="190" spans="1:4" ht="12.75">
      <c r="A190" s="84" t="str">
        <f>IF(INDEX($B190:$I190,'Pollutant Table'!$F$10)="","",INDEX($B190:$I190,'Pollutant Table'!$F$10))</f>
        <v>toxaphene</v>
      </c>
      <c r="B190" s="84" t="s">
        <v>348</v>
      </c>
      <c r="C190" s="84" t="s">
        <v>172</v>
      </c>
      <c r="D190" s="84" t="s">
        <v>643</v>
      </c>
    </row>
    <row r="191" spans="1:4" ht="12.75">
      <c r="A191" s="84" t="str">
        <f>IF(INDEX($B191:$I191,'Pollutant Table'!$F$10)="","",INDEX($B191:$I191,'Pollutant Table'!$F$10))</f>
        <v>vinyl chloride</v>
      </c>
      <c r="B191" s="84" t="s">
        <v>349</v>
      </c>
      <c r="C191" s="84" t="s">
        <v>173</v>
      </c>
      <c r="D191" s="84" t="s">
        <v>644</v>
      </c>
    </row>
    <row r="192" spans="1:4" ht="12.75">
      <c r="A192" s="84" t="str">
        <f>IF(INDEX($B192:$I192,'Pollutant Table'!$F$10)="","",INDEX($B192:$I192,'Pollutant Table'!$F$10))</f>
        <v>anthracene</v>
      </c>
      <c r="B192" s="84" t="s">
        <v>350</v>
      </c>
      <c r="C192" s="84" t="s">
        <v>174</v>
      </c>
      <c r="D192" s="84" t="s">
        <v>645</v>
      </c>
    </row>
    <row r="193" spans="1:4" ht="12.75">
      <c r="A193" s="84" t="str">
        <f>IF(INDEX($B193:$I193,'Pollutant Table'!$F$10)="","",INDEX($B193:$I193,'Pollutant Table'!$F$10))</f>
        <v>benzene</v>
      </c>
      <c r="B193" s="84" t="s">
        <v>351</v>
      </c>
      <c r="C193" s="84" t="s">
        <v>280</v>
      </c>
      <c r="D193" s="84" t="s">
        <v>646</v>
      </c>
    </row>
    <row r="194" spans="1:4" ht="25.5">
      <c r="A194" s="84" t="str">
        <f>IF(INDEX($B194:$I194,'Pollutant Table'!$F$10)="","",INDEX($B194:$I194,'Pollutant Table'!$F$10))</f>
        <v>brominated diphenylethers (PBDE) (12)</v>
      </c>
      <c r="B194" s="84" t="s">
        <v>384</v>
      </c>
      <c r="C194" s="84" t="s">
        <v>310</v>
      </c>
      <c r="D194" s="84" t="s">
        <v>647</v>
      </c>
    </row>
    <row r="195" spans="1:4" ht="25.5">
      <c r="A195" s="84" t="str">
        <f>IF(INDEX($B195:$I195,'Pollutant Table'!$F$10)="","",INDEX($B195:$I195,'Pollutant Table'!$F$10))</f>
        <v>nonylphenol and Nonylphenol ethoxylates (NP/NPEs)</v>
      </c>
      <c r="B195" s="84" t="s">
        <v>352</v>
      </c>
      <c r="C195" s="84" t="s">
        <v>175</v>
      </c>
      <c r="D195" s="84" t="s">
        <v>648</v>
      </c>
    </row>
    <row r="196" spans="1:4" ht="12.75">
      <c r="A196" s="84" t="str">
        <f>IF(INDEX($B196:$I196,'Pollutant Table'!$F$10)="","",INDEX($B196:$I196,'Pollutant Table'!$F$10))</f>
        <v>ethyl benzene</v>
      </c>
      <c r="B196" s="84" t="s">
        <v>353</v>
      </c>
      <c r="C196" s="84" t="s">
        <v>281</v>
      </c>
      <c r="D196" s="84" t="s">
        <v>649</v>
      </c>
    </row>
    <row r="197" spans="1:4" ht="12.75">
      <c r="A197" s="84" t="str">
        <f>IF(INDEX($B197:$I197,'Pollutant Table'!$F$10)="","",INDEX($B197:$I197,'Pollutant Table'!$F$10))</f>
        <v>ethylene oxide</v>
      </c>
      <c r="B197" s="84" t="s">
        <v>354</v>
      </c>
      <c r="C197" s="84" t="s">
        <v>176</v>
      </c>
      <c r="D197" s="84" t="s">
        <v>650</v>
      </c>
    </row>
    <row r="198" spans="1:4" ht="12.75">
      <c r="A198" s="84" t="str">
        <f>IF(INDEX($B198:$I198,'Pollutant Table'!$F$10)="","",INDEX($B198:$I198,'Pollutant Table'!$F$10))</f>
        <v>isoproturon</v>
      </c>
      <c r="B198" s="84" t="s">
        <v>177</v>
      </c>
      <c r="C198" s="84" t="s">
        <v>177</v>
      </c>
      <c r="D198" s="84" t="s">
        <v>651</v>
      </c>
    </row>
    <row r="199" spans="1:4" ht="12.75">
      <c r="A199" s="84" t="str">
        <f>IF(INDEX($B199:$I199,'Pollutant Table'!$F$10)="","",INDEX($B199:$I199,'Pollutant Table'!$F$10))</f>
        <v>naphthalene</v>
      </c>
      <c r="B199" s="84" t="s">
        <v>355</v>
      </c>
      <c r="C199" s="84" t="s">
        <v>178</v>
      </c>
      <c r="D199" s="84" t="s">
        <v>652</v>
      </c>
    </row>
    <row r="200" spans="1:4" ht="25.5">
      <c r="A200" s="84" t="str">
        <f>IF(INDEX($B200:$I200,'Pollutant Table'!$F$10)="","",INDEX($B200:$I200,'Pollutant Table'!$F$10))</f>
        <v>organotin compounds(as total Sn)</v>
      </c>
      <c r="B200" s="84" t="s">
        <v>356</v>
      </c>
      <c r="C200" s="84" t="s">
        <v>179</v>
      </c>
      <c r="D200" s="84" t="s">
        <v>653</v>
      </c>
    </row>
    <row r="201" spans="1:4" ht="25.5">
      <c r="A201" s="84" t="str">
        <f>IF(INDEX($B201:$I201,'Pollutant Table'!$F$10)="","",INDEX($B201:$I201,'Pollutant Table'!$F$10))</f>
        <v>di-(2-ethyl hexyl) phthalate (DEHP)</v>
      </c>
      <c r="B201" s="84" t="s">
        <v>357</v>
      </c>
      <c r="C201" s="84" t="s">
        <v>180</v>
      </c>
      <c r="D201" s="84" t="s">
        <v>654</v>
      </c>
    </row>
    <row r="202" spans="1:4" ht="12.75">
      <c r="A202" s="84" t="str">
        <f>IF(INDEX($B202:$I202,'Pollutant Table'!$F$10)="","",INDEX($B202:$I202,'Pollutant Table'!$F$10))</f>
        <v>phenols (as total C)</v>
      </c>
      <c r="B202" s="84" t="s">
        <v>358</v>
      </c>
      <c r="C202" s="84" t="s">
        <v>300</v>
      </c>
      <c r="D202" s="84" t="s">
        <v>655</v>
      </c>
    </row>
    <row r="203" spans="1:4" ht="25.5">
      <c r="A203" s="84" t="str">
        <f>IF(INDEX($B203:$I203,'Pollutant Table'!$F$10)="","",INDEX($B203:$I203,'Pollutant Table'!$F$10))</f>
        <v>polycyclic aromatic hydrocarbons (PAHs)</v>
      </c>
      <c r="B203" s="84" t="s">
        <v>359</v>
      </c>
      <c r="C203" s="84" t="s">
        <v>301</v>
      </c>
      <c r="D203" s="84" t="s">
        <v>656</v>
      </c>
    </row>
    <row r="204" spans="1:4" ht="12.75">
      <c r="A204" s="84" t="str">
        <f>IF(INDEX($B204:$I204,'Pollutant Table'!$F$10)="","",INDEX($B204:$I204,'Pollutant Table'!$F$10))</f>
        <v>toluene</v>
      </c>
      <c r="B204" s="84" t="s">
        <v>360</v>
      </c>
      <c r="C204" s="84" t="s">
        <v>282</v>
      </c>
      <c r="D204" s="84" t="s">
        <v>657</v>
      </c>
    </row>
    <row r="205" spans="1:4" ht="12.75">
      <c r="A205" s="84" t="str">
        <f>IF(INDEX($B205:$I205,'Pollutant Table'!$F$10)="","",INDEX($B205:$I205,'Pollutant Table'!$F$10))</f>
        <v>tributyltin and compounds</v>
      </c>
      <c r="B205" s="84" t="s">
        <v>361</v>
      </c>
      <c r="C205" s="84" t="s">
        <v>302</v>
      </c>
      <c r="D205" s="84" t="s">
        <v>658</v>
      </c>
    </row>
    <row r="206" spans="1:4" ht="12.75">
      <c r="A206" s="84" t="str">
        <f>IF(INDEX($B206:$I206,'Pollutant Table'!$F$10)="","",INDEX($B206:$I206,'Pollutant Table'!$F$10))</f>
        <v>triphenyltin and compounds</v>
      </c>
      <c r="B206" s="84" t="s">
        <v>362</v>
      </c>
      <c r="C206" s="84" t="s">
        <v>303</v>
      </c>
      <c r="D206" s="84" t="s">
        <v>659</v>
      </c>
    </row>
    <row r="207" spans="1:4" ht="38.25">
      <c r="A207" s="84" t="str">
        <f>IF(INDEX($B207:$I207,'Pollutant Table'!$F$10)="","",INDEX($B207:$I207,'Pollutant Table'!$F$10))</f>
        <v>total organic carbon (TOC) (as total C or COD/3)</v>
      </c>
      <c r="B207" s="84" t="s">
        <v>363</v>
      </c>
      <c r="C207" s="84" t="s">
        <v>181</v>
      </c>
      <c r="D207" s="84" t="s">
        <v>660</v>
      </c>
    </row>
    <row r="208" spans="1:4" ht="12.75">
      <c r="A208" s="84" t="str">
        <f>IF(INDEX($B208:$I208,'Pollutant Table'!$F$10)="","",INDEX($B208:$I208,'Pollutant Table'!$F$10))</f>
        <v>trifluralin</v>
      </c>
      <c r="B208" s="84" t="s">
        <v>182</v>
      </c>
      <c r="C208" s="84" t="s">
        <v>182</v>
      </c>
      <c r="D208" s="84" t="s">
        <v>661</v>
      </c>
    </row>
    <row r="209" spans="1:4" ht="12.75">
      <c r="A209" s="84" t="str">
        <f>IF(INDEX($B209:$I209,'Pollutant Table'!$F$10)="","",INDEX($B209:$I209,'Pollutant Table'!$F$10))</f>
        <v>xylenes</v>
      </c>
      <c r="B209" s="84" t="s">
        <v>364</v>
      </c>
      <c r="C209" s="84" t="s">
        <v>283</v>
      </c>
      <c r="D209" s="84" t="s">
        <v>662</v>
      </c>
    </row>
    <row r="210" spans="1:4" ht="12.75">
      <c r="A210" s="84" t="str">
        <f>IF(INDEX($B210:$I210,'Pollutant Table'!$F$10)="","",INDEX($B210:$I210,'Pollutant Table'!$F$10))</f>
        <v>chlorides (as total Cl)</v>
      </c>
      <c r="B210" s="84" t="s">
        <v>365</v>
      </c>
      <c r="C210" s="84" t="s">
        <v>183</v>
      </c>
      <c r="D210" s="84" t="s">
        <v>663</v>
      </c>
    </row>
    <row r="211" spans="1:4" ht="25.5">
      <c r="A211" s="84" t="str">
        <f>IF(INDEX($B211:$I211,'Pollutant Table'!$F$10)="","",INDEX($B211:$I211,'Pollutant Table'!$F$10))</f>
        <v>chlorine and inorganic com- pounds (as HCl)</v>
      </c>
      <c r="B211" s="84" t="s">
        <v>366</v>
      </c>
      <c r="C211" s="84" t="s">
        <v>184</v>
      </c>
      <c r="D211" s="84" t="s">
        <v>664</v>
      </c>
    </row>
    <row r="212" spans="1:4" ht="12.75">
      <c r="A212" s="84" t="str">
        <f>IF(INDEX($B212:$I212,'Pollutant Table'!$F$10)="","",INDEX($B212:$I212,'Pollutant Table'!$F$10))</f>
        <v>asbestos</v>
      </c>
      <c r="B212" s="84" t="s">
        <v>367</v>
      </c>
      <c r="C212" s="84" t="s">
        <v>185</v>
      </c>
      <c r="D212" s="84" t="s">
        <v>665</v>
      </c>
    </row>
    <row r="213" spans="1:4" ht="12.75">
      <c r="A213" s="84" t="str">
        <f>IF(INDEX($B213:$I213,'Pollutant Table'!$F$10)="","",INDEX($B213:$I213,'Pollutant Table'!$F$10))</f>
        <v>cyanides (as total CN)</v>
      </c>
      <c r="B213" s="84" t="s">
        <v>368</v>
      </c>
      <c r="C213" s="84" t="s">
        <v>186</v>
      </c>
      <c r="D213" s="84" t="s">
        <v>666</v>
      </c>
    </row>
    <row r="214" spans="1:4" ht="12.75">
      <c r="A214" s="84" t="str">
        <f>IF(INDEX($B214:$I214,'Pollutant Table'!$F$10)="","",INDEX($B214:$I214,'Pollutant Table'!$F$10))</f>
        <v>fluorides (as total F)</v>
      </c>
      <c r="B214" s="84" t="s">
        <v>369</v>
      </c>
      <c r="C214" s="84" t="s">
        <v>187</v>
      </c>
      <c r="D214" s="84" t="s">
        <v>667</v>
      </c>
    </row>
    <row r="215" spans="1:4" ht="25.5">
      <c r="A215" s="84" t="str">
        <f>IF(INDEX($B215:$I215,'Pollutant Table'!$F$10)="","",INDEX($B215:$I215,'Pollutant Table'!$F$10))</f>
        <v>fluorine and inorganic com- pounds (as HF)</v>
      </c>
      <c r="B215" s="84" t="s">
        <v>370</v>
      </c>
      <c r="C215" s="84" t="s">
        <v>188</v>
      </c>
      <c r="D215" s="84" t="s">
        <v>668</v>
      </c>
    </row>
    <row r="216" spans="1:4" ht="12.75">
      <c r="A216" s="84" t="str">
        <f>IF(INDEX($B216:$I216,'Pollutant Table'!$F$10)="","",INDEX($B216:$I216,'Pollutant Table'!$F$10))</f>
        <v>hydrogen cyanide (HCN)</v>
      </c>
      <c r="B216" s="84" t="s">
        <v>371</v>
      </c>
      <c r="C216" s="84" t="s">
        <v>189</v>
      </c>
      <c r="D216" s="84" t="s">
        <v>669</v>
      </c>
    </row>
    <row r="217" spans="1:4" ht="25.5">
      <c r="A217" s="84" t="str">
        <f>IF(INDEX($B217:$I217,'Pollutant Table'!$F$10)="","",INDEX($B217:$I217,'Pollutant Table'!$F$10))</f>
        <v>particulate matter (PM10)</v>
      </c>
      <c r="B217" s="84" t="s">
        <v>385</v>
      </c>
      <c r="C217" s="84" t="s">
        <v>284</v>
      </c>
      <c r="D217" s="84" t="s">
        <v>670</v>
      </c>
    </row>
    <row r="218" spans="1:4" ht="25.5">
      <c r="A218" s="84" t="str">
        <f>IF(INDEX($B218:$I218,'Pollutant Table'!$F$10)="","",INDEX($B218:$I218,'Pollutant Table'!$F$10))</f>
        <v>octylphenols and Octylphenol ethoxylates</v>
      </c>
      <c r="B218" s="84" t="s">
        <v>372</v>
      </c>
      <c r="C218" s="84" t="s">
        <v>190</v>
      </c>
      <c r="D218" s="84" t="s">
        <v>671</v>
      </c>
    </row>
    <row r="219" spans="1:4" ht="12.75">
      <c r="A219" s="84" t="str">
        <f>IF(INDEX($B219:$I219,'Pollutant Table'!$F$10)="","",INDEX($B219:$I219,'Pollutant Table'!$F$10))</f>
        <v>fluoranthene</v>
      </c>
      <c r="B219" s="84" t="s">
        <v>373</v>
      </c>
      <c r="C219" s="84" t="s">
        <v>191</v>
      </c>
      <c r="D219" s="84" t="s">
        <v>672</v>
      </c>
    </row>
    <row r="220" spans="1:4" ht="12.75">
      <c r="A220" s="84" t="str">
        <f>IF(INDEX($B220:$I220,'Pollutant Table'!$F$10)="","",INDEX($B220:$I220,'Pollutant Table'!$F$10))</f>
        <v>isodrin</v>
      </c>
      <c r="B220" s="84" t="s">
        <v>192</v>
      </c>
      <c r="C220" s="84" t="s">
        <v>192</v>
      </c>
      <c r="D220" s="84" t="s">
        <v>673</v>
      </c>
    </row>
    <row r="221" spans="1:4" ht="12.75">
      <c r="A221" s="84" t="str">
        <f>IF(INDEX($B221:$I221,'Pollutant Table'!$F$10)="","",INDEX($B221:$I221,'Pollutant Table'!$F$10))</f>
        <v>hexabromobiphenyl</v>
      </c>
      <c r="B221" s="84" t="s">
        <v>374</v>
      </c>
      <c r="C221" s="84" t="s">
        <v>193</v>
      </c>
      <c r="D221" s="84" t="s">
        <v>674</v>
      </c>
    </row>
    <row r="222" spans="1:4" ht="12.75">
      <c r="A222" s="84" t="str">
        <f>IF(INDEX($B222:$I222,'Pollutant Table'!$F$10)="","",INDEX($B222:$I222,'Pollutant Table'!$F$10))</f>
        <v>benzo(g,h,i)perylene</v>
      </c>
      <c r="B222" s="84" t="s">
        <v>375</v>
      </c>
      <c r="C222" s="84" t="s">
        <v>194</v>
      </c>
      <c r="D222" s="84" t="s">
        <v>675</v>
      </c>
    </row>
    <row r="224" spans="1:4" ht="12.75">
      <c r="A224" s="84" t="str">
        <f>IF(INDEX($B224:$I224,'Pollutant Table'!$F$10)="","",INDEX($B224:$I224,'Pollutant Table'!$F$10))</f>
        <v>Introduction</v>
      </c>
      <c r="B224" s="84" t="s">
        <v>490</v>
      </c>
      <c r="C224" s="84" t="s">
        <v>489</v>
      </c>
      <c r="D224" s="84" t="s">
        <v>689</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91"/>
  <sheetViews>
    <sheetView workbookViewId="0" topLeftCell="A1">
      <selection activeCell="B4" sqref="B4"/>
    </sheetView>
  </sheetViews>
  <sheetFormatPr defaultColWidth="9.140625" defaultRowHeight="12.75" zeroHeight="1"/>
  <cols>
    <col min="1" max="1" width="2.7109375" style="84" customWidth="1"/>
    <col min="2" max="2" width="110.00390625" style="84" customWidth="1"/>
    <col min="3" max="3" width="2.421875" style="84" customWidth="1"/>
    <col min="4" max="16384" width="0" style="84" hidden="1" customWidth="1"/>
  </cols>
  <sheetData>
    <row r="1" spans="1:3" ht="14.25" customHeight="1">
      <c r="A1" s="89"/>
      <c r="B1" s="89"/>
      <c r="C1" s="89"/>
    </row>
    <row r="2" spans="1:3" ht="19.5" customHeight="1" thickBot="1">
      <c r="A2" s="89"/>
      <c r="B2" s="101" t="str">
        <f>Taal!A3</f>
        <v>Language</v>
      </c>
      <c r="C2" s="89"/>
    </row>
    <row r="3" s="89" customFormat="1" ht="12.75">
      <c r="B3" s="90" t="str">
        <f>Taal!A224</f>
        <v>Introduction</v>
      </c>
    </row>
    <row r="4" s="89" customFormat="1" ht="65.25" customHeight="1">
      <c r="B4" s="96" t="s">
        <v>195</v>
      </c>
    </row>
    <row r="5" s="89" customFormat="1" ht="9" customHeight="1">
      <c r="B5" s="96"/>
    </row>
    <row r="6" s="89" customFormat="1" ht="38.25">
      <c r="B6" s="96" t="s">
        <v>215</v>
      </c>
    </row>
    <row r="7" s="89" customFormat="1" ht="9" customHeight="1">
      <c r="B7" s="97"/>
    </row>
    <row r="8" s="89" customFormat="1" ht="38.25">
      <c r="B8" s="91" t="s">
        <v>214</v>
      </c>
    </row>
    <row r="9" s="89" customFormat="1" ht="9" customHeight="1">
      <c r="B9" s="91"/>
    </row>
    <row r="10" s="89" customFormat="1" ht="76.5">
      <c r="B10" s="93" t="s">
        <v>228</v>
      </c>
    </row>
    <row r="11" s="89" customFormat="1" ht="12.75">
      <c r="B11" s="94" t="s">
        <v>205</v>
      </c>
    </row>
    <row r="12" s="89" customFormat="1" ht="52.5" customHeight="1">
      <c r="B12" s="92" t="s">
        <v>216</v>
      </c>
    </row>
    <row r="13" s="89" customFormat="1" ht="9" customHeight="1">
      <c r="B13" s="92"/>
    </row>
    <row r="14" s="89" customFormat="1" ht="12.75">
      <c r="B14" s="98" t="s">
        <v>217</v>
      </c>
    </row>
    <row r="15" s="89" customFormat="1" ht="12.75">
      <c r="B15" s="94" t="s">
        <v>206</v>
      </c>
    </row>
    <row r="16" s="89" customFormat="1" ht="39" thickBot="1">
      <c r="B16" s="95" t="s">
        <v>226</v>
      </c>
    </row>
    <row r="17" spans="1:3" ht="9" customHeight="1">
      <c r="A17" s="89"/>
      <c r="B17" s="88"/>
      <c r="C17" s="89"/>
    </row>
    <row r="18" ht="12.75" hidden="1">
      <c r="B18" s="85"/>
    </row>
    <row r="19" ht="12.75" hidden="1">
      <c r="B19" s="85"/>
    </row>
    <row r="20" ht="12.75" hidden="1">
      <c r="B20" s="85"/>
    </row>
    <row r="21" ht="12.75" hidden="1">
      <c r="B21" s="85"/>
    </row>
    <row r="22" ht="12.75" hidden="1">
      <c r="B22" s="85"/>
    </row>
    <row r="23" ht="12.75" hidden="1">
      <c r="B23" s="85"/>
    </row>
    <row r="24" ht="12.75" hidden="1">
      <c r="B24" s="85"/>
    </row>
    <row r="25" spans="1:2" ht="12.75" hidden="1">
      <c r="A25" s="85"/>
      <c r="B25" s="86"/>
    </row>
    <row r="26" spans="1:2" ht="12.75" hidden="1">
      <c r="A26" s="85"/>
      <c r="B26" s="85"/>
    </row>
    <row r="27" spans="1:2" ht="12.75" hidden="1">
      <c r="A27" s="85"/>
      <c r="B27" s="86"/>
    </row>
    <row r="28" spans="1:2" ht="12.75" hidden="1">
      <c r="A28" s="85"/>
      <c r="B28" s="85"/>
    </row>
    <row r="29" spans="1:2" ht="12.75" hidden="1">
      <c r="A29" s="85"/>
      <c r="B29" s="86"/>
    </row>
    <row r="30" spans="1:2" ht="12.75" hidden="1">
      <c r="A30" s="85"/>
      <c r="B30" s="85"/>
    </row>
    <row r="31" spans="1:2" ht="12.75" hidden="1">
      <c r="A31" s="85"/>
      <c r="B31" s="85"/>
    </row>
    <row r="32" spans="1:2" ht="12.75" hidden="1">
      <c r="A32" s="85"/>
      <c r="B32" s="85"/>
    </row>
    <row r="33" spans="1:2" ht="12.75" hidden="1">
      <c r="A33" s="85"/>
      <c r="B33" s="85"/>
    </row>
    <row r="34" spans="1:2" ht="12.75" hidden="1">
      <c r="A34" s="85"/>
      <c r="B34" s="85"/>
    </row>
    <row r="35" spans="1:2" ht="12.75" hidden="1">
      <c r="A35" s="85"/>
      <c r="B35" s="86"/>
    </row>
    <row r="36" spans="1:2" ht="12.75" hidden="1">
      <c r="A36" s="85"/>
      <c r="B36" s="85"/>
    </row>
    <row r="37" spans="1:2" ht="12.75" hidden="1">
      <c r="A37" s="85"/>
      <c r="B37" s="85"/>
    </row>
    <row r="38" spans="1:2" ht="12.75" hidden="1">
      <c r="A38" s="85"/>
      <c r="B38" s="85"/>
    </row>
    <row r="39" ht="12.75" hidden="1">
      <c r="B39" s="85"/>
    </row>
    <row r="40" ht="12.75" hidden="1">
      <c r="B40" s="85"/>
    </row>
    <row r="41" ht="12.75" hidden="1">
      <c r="B41" s="85"/>
    </row>
    <row r="42" ht="12.75" hidden="1">
      <c r="B42" s="85"/>
    </row>
    <row r="43" ht="12.75" hidden="1">
      <c r="B43" s="85"/>
    </row>
    <row r="44" ht="12.75" hidden="1">
      <c r="B44" s="85"/>
    </row>
    <row r="45" ht="12.75" hidden="1">
      <c r="B45" s="85"/>
    </row>
    <row r="46" ht="12.75" hidden="1">
      <c r="B46" s="85"/>
    </row>
    <row r="47" ht="12.75" hidden="1">
      <c r="B47" s="85"/>
    </row>
    <row r="48" ht="12.75" hidden="1">
      <c r="B48" s="85"/>
    </row>
    <row r="49" ht="12.75" hidden="1">
      <c r="B49" s="85"/>
    </row>
    <row r="50" ht="12.75" hidden="1">
      <c r="B50" s="85"/>
    </row>
    <row r="51" ht="12.75" hidden="1">
      <c r="B51" s="85"/>
    </row>
    <row r="52" ht="12.75" hidden="1">
      <c r="B52" s="85"/>
    </row>
    <row r="53" ht="12.75" hidden="1">
      <c r="B53" s="85"/>
    </row>
    <row r="54" ht="12.75" hidden="1">
      <c r="B54" s="85"/>
    </row>
    <row r="55" ht="12.75" hidden="1">
      <c r="B55" s="85"/>
    </row>
    <row r="56" ht="12.75" hidden="1">
      <c r="B56" s="85"/>
    </row>
    <row r="57" ht="12.75" hidden="1">
      <c r="B57" s="85"/>
    </row>
    <row r="58" ht="12.75" hidden="1">
      <c r="B58" s="85"/>
    </row>
    <row r="59" ht="12.75" hidden="1">
      <c r="B59" s="85"/>
    </row>
    <row r="60" ht="12.75" hidden="1">
      <c r="B60" s="85"/>
    </row>
    <row r="61" ht="12.75" hidden="1">
      <c r="B61" s="85"/>
    </row>
    <row r="62" ht="12.75" hidden="1">
      <c r="B62" s="85"/>
    </row>
    <row r="63" ht="12.75" hidden="1">
      <c r="B63" s="85"/>
    </row>
    <row r="64" ht="12.75" hidden="1">
      <c r="B64" s="85"/>
    </row>
    <row r="65" ht="12.75" hidden="1">
      <c r="B65" s="85"/>
    </row>
    <row r="66" ht="12.75" hidden="1">
      <c r="B66" s="85"/>
    </row>
    <row r="67" ht="12.75" hidden="1">
      <c r="B67" s="85"/>
    </row>
    <row r="68" ht="12.75" hidden="1">
      <c r="B68" s="85"/>
    </row>
    <row r="69" ht="12.75" hidden="1">
      <c r="B69" s="85"/>
    </row>
    <row r="70" ht="12.75" hidden="1">
      <c r="B70" s="85"/>
    </row>
    <row r="71" ht="12.75" hidden="1">
      <c r="B71" s="85"/>
    </row>
    <row r="72" ht="12.75" hidden="1">
      <c r="B72" s="85"/>
    </row>
    <row r="73" ht="12.75" hidden="1">
      <c r="B73" s="85"/>
    </row>
    <row r="74" ht="12.75" hidden="1">
      <c r="B74" s="85"/>
    </row>
    <row r="75" ht="12.75" hidden="1">
      <c r="B75" s="85"/>
    </row>
    <row r="76" ht="12.75" hidden="1">
      <c r="B76" s="85"/>
    </row>
    <row r="77" ht="12.75" hidden="1">
      <c r="B77" s="85"/>
    </row>
    <row r="78" ht="12.75" hidden="1">
      <c r="B78" s="85"/>
    </row>
    <row r="79" ht="12.75" hidden="1">
      <c r="B79" s="85"/>
    </row>
    <row r="80" ht="12.75" hidden="1">
      <c r="B80" s="85"/>
    </row>
    <row r="81" ht="12.75" hidden="1">
      <c r="B81" s="85"/>
    </row>
    <row r="82" ht="12.75" hidden="1">
      <c r="B82" s="85"/>
    </row>
    <row r="83" ht="12.75" hidden="1">
      <c r="B83" s="85"/>
    </row>
    <row r="84" ht="12.75" hidden="1">
      <c r="B84" s="85"/>
    </row>
    <row r="85" ht="12.75" hidden="1">
      <c r="B85" s="85"/>
    </row>
    <row r="86" ht="12.75" hidden="1">
      <c r="B86" s="85"/>
    </row>
    <row r="87" ht="12.75" hidden="1">
      <c r="B87" s="85"/>
    </row>
    <row r="88" ht="12.75" hidden="1">
      <c r="B88" s="85"/>
    </row>
    <row r="89" ht="12.75" hidden="1">
      <c r="B89" s="85"/>
    </row>
    <row r="90" ht="12.75" hidden="1">
      <c r="B90" s="85"/>
    </row>
    <row r="91" ht="12.75" hidden="1">
      <c r="B91" s="85"/>
    </row>
    <row r="92" ht="12.75" hidden="1">
      <c r="B92" s="85"/>
    </row>
    <row r="93" ht="12.75" hidden="1">
      <c r="B93" s="85"/>
    </row>
    <row r="94" ht="12.75" hidden="1">
      <c r="B94" s="85"/>
    </row>
    <row r="95" ht="12.75" hidden="1">
      <c r="B95" s="85"/>
    </row>
    <row r="96" ht="12.75" hidden="1">
      <c r="B96" s="85"/>
    </row>
    <row r="97" ht="12.75" hidden="1">
      <c r="B97" s="85"/>
    </row>
    <row r="98" ht="12.75" hidden="1">
      <c r="B98" s="85"/>
    </row>
    <row r="99" ht="12.75" hidden="1">
      <c r="B99" s="85"/>
    </row>
    <row r="100" ht="12.75" hidden="1">
      <c r="B100" s="85"/>
    </row>
    <row r="101" ht="12.75" hidden="1">
      <c r="B101" s="85"/>
    </row>
    <row r="102" ht="12.75" hidden="1">
      <c r="B102" s="85"/>
    </row>
    <row r="103" ht="12.75" hidden="1">
      <c r="B103" s="85"/>
    </row>
    <row r="104" ht="12.75" hidden="1">
      <c r="B104" s="85"/>
    </row>
    <row r="105" ht="12.75" hidden="1">
      <c r="B105" s="85"/>
    </row>
    <row r="106" ht="12.75" hidden="1">
      <c r="B106" s="85"/>
    </row>
    <row r="107" ht="12.75" hidden="1">
      <c r="B107" s="85"/>
    </row>
    <row r="108" ht="12.75" hidden="1">
      <c r="B108" s="85"/>
    </row>
    <row r="109" ht="12.75" hidden="1">
      <c r="B109" s="85"/>
    </row>
    <row r="110" ht="12.75" hidden="1">
      <c r="B110" s="85"/>
    </row>
    <row r="111" ht="12.75" hidden="1">
      <c r="B111" s="85"/>
    </row>
    <row r="112" ht="12.75" hidden="1">
      <c r="B112" s="85"/>
    </row>
    <row r="113" ht="12.75" hidden="1">
      <c r="B113" s="85"/>
    </row>
    <row r="114" ht="12.75" hidden="1">
      <c r="B114" s="85"/>
    </row>
    <row r="115" ht="12.75" hidden="1">
      <c r="B115" s="85"/>
    </row>
    <row r="116" ht="12.75" hidden="1">
      <c r="B116" s="85"/>
    </row>
    <row r="117" ht="12.75" hidden="1">
      <c r="B117" s="85"/>
    </row>
    <row r="118" ht="12.75" hidden="1">
      <c r="B118" s="85"/>
    </row>
    <row r="119" ht="12.75" hidden="1">
      <c r="B119" s="85"/>
    </row>
    <row r="120" ht="12.75" hidden="1">
      <c r="B120" s="85"/>
    </row>
    <row r="121" ht="12.75" hidden="1">
      <c r="B121" s="85"/>
    </row>
    <row r="122" ht="12.75" hidden="1">
      <c r="B122" s="85"/>
    </row>
    <row r="123" ht="12.75" hidden="1">
      <c r="B123" s="85"/>
    </row>
    <row r="124" ht="12.75" hidden="1">
      <c r="B124" s="85"/>
    </row>
    <row r="125" ht="12.75" hidden="1">
      <c r="B125" s="85"/>
    </row>
    <row r="126" ht="12.75" hidden="1">
      <c r="B126" s="85"/>
    </row>
    <row r="127" ht="12.75" hidden="1">
      <c r="B127" s="85"/>
    </row>
    <row r="128" ht="12.75" hidden="1">
      <c r="B128" s="85"/>
    </row>
    <row r="129" ht="12.75" hidden="1">
      <c r="B129" s="85"/>
    </row>
    <row r="130" ht="12.75" hidden="1">
      <c r="B130" s="85"/>
    </row>
    <row r="131" ht="12.75" hidden="1">
      <c r="B131" s="85"/>
    </row>
    <row r="132" ht="12.75" hidden="1">
      <c r="B132" s="85"/>
    </row>
    <row r="133" ht="12.75" hidden="1">
      <c r="B133" s="85"/>
    </row>
    <row r="134" ht="12.75" hidden="1">
      <c r="B134" s="85"/>
    </row>
    <row r="135" ht="12.75" hidden="1">
      <c r="B135" s="85"/>
    </row>
    <row r="136" ht="12.75" hidden="1">
      <c r="B136" s="85"/>
    </row>
    <row r="137" ht="12.75" hidden="1">
      <c r="B137" s="85"/>
    </row>
    <row r="138" ht="12.75" hidden="1">
      <c r="B138" s="85"/>
    </row>
    <row r="139" ht="12.75" hidden="1">
      <c r="B139" s="85"/>
    </row>
    <row r="140" ht="12.75" hidden="1">
      <c r="B140" s="85"/>
    </row>
    <row r="141" ht="12.75" hidden="1">
      <c r="B141" s="85"/>
    </row>
    <row r="142" ht="12.75" hidden="1">
      <c r="B142" s="85"/>
    </row>
    <row r="143" ht="12.75" hidden="1">
      <c r="B143" s="85"/>
    </row>
    <row r="144" ht="12.75" hidden="1">
      <c r="B144" s="85"/>
    </row>
    <row r="145" ht="12.75" hidden="1">
      <c r="B145" s="85"/>
    </row>
    <row r="146" ht="12.75" hidden="1">
      <c r="B146" s="85"/>
    </row>
    <row r="147" ht="12.75" hidden="1">
      <c r="B147" s="85"/>
    </row>
    <row r="148" ht="12.75" hidden="1">
      <c r="B148" s="85"/>
    </row>
    <row r="149" ht="12.75" hidden="1">
      <c r="B149" s="85"/>
    </row>
    <row r="150" ht="12.75" hidden="1">
      <c r="B150" s="85"/>
    </row>
    <row r="151" ht="12.75" hidden="1">
      <c r="B151" s="85"/>
    </row>
    <row r="152" ht="12.75" hidden="1">
      <c r="B152" s="85"/>
    </row>
    <row r="153" ht="12.75" hidden="1">
      <c r="B153" s="85"/>
    </row>
    <row r="154" ht="12.75" hidden="1">
      <c r="B154" s="85"/>
    </row>
    <row r="155" ht="12.75" hidden="1">
      <c r="B155" s="85"/>
    </row>
    <row r="156" ht="12.75" hidden="1">
      <c r="B156" s="85"/>
    </row>
    <row r="157" ht="12.75" hidden="1">
      <c r="B157" s="85"/>
    </row>
    <row r="158" ht="12.75" hidden="1">
      <c r="B158" s="85"/>
    </row>
    <row r="159" ht="12.75" hidden="1">
      <c r="B159" s="85"/>
    </row>
    <row r="160" ht="12.75" hidden="1">
      <c r="B160" s="85"/>
    </row>
    <row r="161" ht="12.75" hidden="1">
      <c r="B161" s="85"/>
    </row>
    <row r="162" ht="12.75" hidden="1">
      <c r="B162" s="85"/>
    </row>
    <row r="163" ht="12.75" hidden="1">
      <c r="B163" s="85"/>
    </row>
    <row r="164" ht="12.75" hidden="1">
      <c r="B164" s="85"/>
    </row>
    <row r="165" ht="12.75" hidden="1">
      <c r="B165" s="85"/>
    </row>
    <row r="166" ht="12.75" hidden="1">
      <c r="B166" s="85"/>
    </row>
    <row r="167" ht="12.75" hidden="1">
      <c r="B167" s="85"/>
    </row>
    <row r="168" ht="12.75" hidden="1">
      <c r="B168" s="85"/>
    </row>
    <row r="169" ht="12.75" hidden="1">
      <c r="B169" s="85"/>
    </row>
    <row r="170" ht="12.75" hidden="1">
      <c r="B170" s="85"/>
    </row>
    <row r="171" ht="12.75" hidden="1">
      <c r="B171" s="85"/>
    </row>
    <row r="172" ht="12.75" hidden="1">
      <c r="B172" s="85"/>
    </row>
    <row r="173" ht="12.75" hidden="1">
      <c r="B173" s="85"/>
    </row>
    <row r="174" ht="12.75" hidden="1">
      <c r="B174" s="85"/>
    </row>
    <row r="175" ht="12.75" hidden="1">
      <c r="B175" s="85"/>
    </row>
    <row r="176" ht="12.75" hidden="1">
      <c r="B176" s="85"/>
    </row>
    <row r="177" ht="12.75" hidden="1">
      <c r="B177" s="85"/>
    </row>
    <row r="178" ht="12.75" hidden="1">
      <c r="B178" s="85"/>
    </row>
    <row r="179" ht="12.75" hidden="1">
      <c r="B179" s="85"/>
    </row>
    <row r="180" ht="12.75" hidden="1">
      <c r="B180" s="85"/>
    </row>
    <row r="181" ht="12.75" hidden="1">
      <c r="B181" s="85"/>
    </row>
    <row r="182" ht="12.75" hidden="1">
      <c r="B182" s="85"/>
    </row>
    <row r="183" ht="12.75" hidden="1">
      <c r="B183" s="85"/>
    </row>
    <row r="184" ht="12.75" hidden="1">
      <c r="B184" s="85"/>
    </row>
    <row r="185" ht="12.75" hidden="1">
      <c r="B185" s="85"/>
    </row>
    <row r="186" ht="12.75" hidden="1">
      <c r="B186" s="85"/>
    </row>
    <row r="187" ht="12.75" hidden="1">
      <c r="B187" s="85"/>
    </row>
    <row r="188" ht="12.75" hidden="1">
      <c r="B188" s="85"/>
    </row>
    <row r="189" ht="12.75" hidden="1">
      <c r="B189" s="85"/>
    </row>
    <row r="190" ht="12.75" hidden="1">
      <c r="B190" s="85"/>
    </row>
    <row r="191" ht="12.75" hidden="1">
      <c r="B191" s="85"/>
    </row>
    <row r="192" ht="12.75" hidden="1"/>
    <row r="193" ht="12.75" hidden="1"/>
    <row r="194" ht="12.75" hidden="1"/>
    <row r="195" ht="12.75" hidden="1"/>
    <row r="196" ht="12.75" hidden="1"/>
  </sheetData>
  <sheetProtection password="8F37" sheet="1" objects="1" scenarios="1"/>
  <printOptions/>
  <pageMargins left="0.34" right="0.28" top="0.984251968503937" bottom="0.984251968503937" header="0.5118110236220472" footer="0.5118110236220472"/>
  <pageSetup fitToHeight="1" fitToWidth="1" horizontalDpi="600" verticalDpi="600" orientation="portrait" paperSize="9" scale="9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T37"/>
  <sheetViews>
    <sheetView tabSelected="1" zoomScaleSheetLayoutView="90" workbookViewId="0" topLeftCell="A1">
      <pane xSplit="1" ySplit="13" topLeftCell="B14" activePane="bottomRight" state="frozen"/>
      <selection pane="topLeft" activeCell="A1" sqref="A1"/>
      <selection pane="topRight" activeCell="B1" sqref="B1"/>
      <selection pane="bottomLeft" activeCell="A14" sqref="A14"/>
      <selection pane="bottomRight" activeCell="B15" sqref="B15"/>
    </sheetView>
  </sheetViews>
  <sheetFormatPr defaultColWidth="9.140625" defaultRowHeight="0" customHeight="1" zeroHeight="1"/>
  <cols>
    <col min="1" max="1" width="2.00390625" style="66" customWidth="1"/>
    <col min="2" max="2" width="18.421875" style="65" customWidth="1"/>
    <col min="3" max="3" width="44.421875" style="65" customWidth="1"/>
    <col min="4" max="4" width="10.28125" style="65" customWidth="1"/>
    <col min="5" max="5" width="8.421875" style="65" customWidth="1"/>
    <col min="6" max="6" width="24.7109375" style="65" bestFit="1" customWidth="1"/>
    <col min="7" max="7" width="29.8515625" style="65" bestFit="1" customWidth="1"/>
    <col min="8" max="8" width="1.421875" style="66" customWidth="1"/>
    <col min="9" max="9" width="10.8515625" style="66" hidden="1" customWidth="1"/>
    <col min="10" max="16384" width="0" style="66" hidden="1" customWidth="1"/>
  </cols>
  <sheetData>
    <row r="1" spans="1:8" ht="11.25" customHeight="1" thickBot="1">
      <c r="A1" s="71"/>
      <c r="B1" s="71"/>
      <c r="C1" s="71"/>
      <c r="D1" s="71"/>
      <c r="E1" s="71"/>
      <c r="F1" s="71"/>
      <c r="G1" s="64"/>
      <c r="H1" s="71"/>
    </row>
    <row r="2" spans="1:8" ht="19.5" customHeight="1">
      <c r="A2" s="71"/>
      <c r="B2" s="248" t="str">
        <f>Taal!A31</f>
        <v>Pollutant</v>
      </c>
      <c r="C2" s="249"/>
      <c r="D2" s="249" t="str">
        <f>INDEX('Pollutant Table'!AA19:AA109,'Pollutant Table'!AB18)</f>
        <v>E-PRTR:8 / nitrogen oxides (NOx/NO2)</v>
      </c>
      <c r="E2" s="249"/>
      <c r="F2" s="249"/>
      <c r="G2" s="250"/>
      <c r="H2" s="71"/>
    </row>
    <row r="3" spans="1:8" ht="19.5" customHeight="1">
      <c r="A3" s="71"/>
      <c r="B3" s="240"/>
      <c r="C3" s="237"/>
      <c r="D3" s="237"/>
      <c r="E3" s="237"/>
      <c r="F3" s="237"/>
      <c r="G3" s="251"/>
      <c r="H3" s="71"/>
    </row>
    <row r="4" spans="1:8" ht="19.5" customHeight="1">
      <c r="A4" s="71"/>
      <c r="B4" s="246" t="str">
        <f>Taal!A3</f>
        <v>Language</v>
      </c>
      <c r="C4" s="247"/>
      <c r="D4" s="116"/>
      <c r="E4" s="117"/>
      <c r="F4" s="117"/>
      <c r="G4" s="118"/>
      <c r="H4" s="71"/>
    </row>
    <row r="5" spans="1:8" ht="19.5" customHeight="1">
      <c r="A5" s="71"/>
      <c r="B5" s="115" t="str">
        <f>Taal!A12</f>
        <v>Company/site</v>
      </c>
      <c r="C5" s="114"/>
      <c r="D5" s="252"/>
      <c r="E5" s="252"/>
      <c r="F5" s="252"/>
      <c r="G5" s="118"/>
      <c r="H5" s="71"/>
    </row>
    <row r="6" spans="1:8" ht="19.5" customHeight="1">
      <c r="A6" s="71"/>
      <c r="B6" s="246" t="str">
        <f>Taal!A14</f>
        <v>Activity sector</v>
      </c>
      <c r="C6" s="247"/>
      <c r="D6" s="119"/>
      <c r="E6" s="120"/>
      <c r="F6" s="121"/>
      <c r="G6" s="122"/>
      <c r="H6" s="71"/>
    </row>
    <row r="7" spans="1:8" ht="19.5" customHeight="1">
      <c r="A7" s="71"/>
      <c r="B7" s="246" t="str">
        <f>Taal!A24</f>
        <v>Medium</v>
      </c>
      <c r="C7" s="247"/>
      <c r="D7" s="121"/>
      <c r="E7" s="121"/>
      <c r="F7" s="121"/>
      <c r="G7" s="122"/>
      <c r="H7" s="71"/>
    </row>
    <row r="8" spans="1:20" ht="19.5" customHeight="1">
      <c r="A8" s="71"/>
      <c r="B8" s="246" t="str">
        <f>Taal!A28</f>
        <v>Selection criteria for the pollutant </v>
      </c>
      <c r="C8" s="247"/>
      <c r="D8" s="126"/>
      <c r="E8" s="123"/>
      <c r="F8" s="121"/>
      <c r="G8" s="122"/>
      <c r="H8" s="71"/>
      <c r="T8" s="67"/>
    </row>
    <row r="9" spans="1:20" ht="19.5" customHeight="1">
      <c r="A9" s="71"/>
      <c r="B9" s="246" t="str">
        <f>Taal!A30</f>
        <v>Activity sector specific list</v>
      </c>
      <c r="C9" s="247"/>
      <c r="D9" s="123"/>
      <c r="E9" s="123"/>
      <c r="F9" s="121"/>
      <c r="G9" s="122"/>
      <c r="H9" s="71"/>
      <c r="T9" s="67"/>
    </row>
    <row r="10" spans="1:8" ht="19.5" customHeight="1">
      <c r="A10" s="71"/>
      <c r="B10" s="246" t="str">
        <f>CONCATENATE(Taal!A31," (",'Pollutant Table'!AB18," ",Taal!A47," ",91-COUNTBLANK('Pollutant Table'!AA19:AA109),")")</f>
        <v>Pollutant (8 of 61)</v>
      </c>
      <c r="C10" s="247"/>
      <c r="D10" s="123"/>
      <c r="E10" s="123"/>
      <c r="F10" s="121"/>
      <c r="G10" s="122"/>
      <c r="H10" s="71"/>
    </row>
    <row r="11" spans="1:8" ht="19.5" customHeight="1">
      <c r="A11" s="71"/>
      <c r="B11" s="246" t="str">
        <f>Taal!A32</f>
        <v>E-PRTR annual threshold value</v>
      </c>
      <c r="C11" s="247"/>
      <c r="D11" s="124">
        <f>(INDEX('Pollutant Table'!AB19:AB109,'Pollutant Table'!AB18))</f>
        <v>100000</v>
      </c>
      <c r="E11" s="125" t="str">
        <f>Taal!A38</f>
        <v>kg/year</v>
      </c>
      <c r="F11" s="121"/>
      <c r="G11" s="122"/>
      <c r="H11" s="71"/>
    </row>
    <row r="12" spans="1:8" ht="19.5" customHeight="1">
      <c r="A12" s="71"/>
      <c r="B12" s="244" t="str">
        <f>CONCATENATE(Taal!A33," ",LOWER('Pollutant Table'!D14))</f>
        <v>Routine emissions to air</v>
      </c>
      <c r="C12" s="245"/>
      <c r="D12" s="68"/>
      <c r="E12" s="68"/>
      <c r="F12" s="69"/>
      <c r="G12" s="70"/>
      <c r="H12" s="71"/>
    </row>
    <row r="13" spans="1:8" ht="19.5" customHeight="1" hidden="1">
      <c r="A13" s="71"/>
      <c r="B13" s="115"/>
      <c r="C13" s="135" t="str">
        <f>ADDRESS(ROW(Basis!D4),COLUMN(Basis!D4))</f>
        <v>$D$4</v>
      </c>
      <c r="D13" s="190" t="str">
        <f>ADDRESS(ROW(Basis!E24),COLUMN(Basis!E24))</f>
        <v>$E$24</v>
      </c>
      <c r="E13" s="190" t="str">
        <f>ADDRESS(ROW(Basis!F24),COLUMN(Basis!F24))</f>
        <v>$F$24</v>
      </c>
      <c r="F13" s="190" t="str">
        <f>ADDRESS(ROW(Basis!J5),COLUMN(Basis!J5))</f>
        <v>$J$5</v>
      </c>
      <c r="G13" s="122"/>
      <c r="H13" s="190" t="str">
        <f>ADDRESS(ROW(Basis!B2),COLUMN(Basis!B2))</f>
        <v>$B$2</v>
      </c>
    </row>
    <row r="14" spans="1:8" ht="19.5" customHeight="1">
      <c r="A14" s="71"/>
      <c r="B14" s="130" t="str">
        <f>Taal!A34</f>
        <v>Worksheet name</v>
      </c>
      <c r="C14" s="131" t="str">
        <f>Taal!A35</f>
        <v>Description of the source</v>
      </c>
      <c r="D14" s="132" t="str">
        <f>Taal!A36</f>
        <v>Expected emission</v>
      </c>
      <c r="E14" s="132"/>
      <c r="F14" s="132" t="str">
        <f>Taal!A37</f>
        <v>Class and subclass of the methodology</v>
      </c>
      <c r="G14" s="133"/>
      <c r="H14" s="71"/>
    </row>
    <row r="15" spans="1:8" ht="19.5" customHeight="1">
      <c r="A15" s="71"/>
      <c r="B15" s="128" t="s">
        <v>243</v>
      </c>
      <c r="C15" s="121">
        <f ca="1">IF(ISERROR(INDIRECT(CONCATENATE($B15,"!",$C$13),1)),"",IF(INDIRECT(CONCATENATE($B15,"!",$C$13),1)="","",INDIRECT(CONCATENATE($B15,"!",$C$13),1)))</f>
      </c>
      <c r="D15" s="127">
        <f ca="1">IF(ISERROR(INDIRECT(CONCATENATE($B15,"!",$D$13),1)),"",IF(OR(INDIRECT(CONCATENATE($B15,"!",$D$13),1)="",H15="",H15&lt;&gt;H$15),"",INDIRECT(CONCATENATE($B15,"!",$D$13),1)))</f>
      </c>
      <c r="E15" s="121">
        <f ca="1">IF(OR(D15="",ISERROR(INDIRECT(CONCATENATE($B15,"!",$E$13),1))),"",IF(INDIRECT(CONCATENATE($B15,"!",$E$13),1)="","",INDIRECT(CONCATENATE($B15,"!",$E$13),1)))</f>
      </c>
      <c r="F15" s="121">
        <f ca="1">IF(OR(D15="",ISERROR(INDIRECT(CONCATENATE($B15,"!",$F$13),1))),"",IF(INDIRECT(CONCATENATE($B15,"!",$F$13),1)="","",INDEX('Pollutant Table'!$H$2:$H$15,INDIRECT(CONCATENATE($B15,"!",$F$13),1))))</f>
      </c>
      <c r="G15" s="122"/>
      <c r="H15" s="113" t="str">
        <f ca="1">IF(ISERROR(INDIRECT(CONCATENATE($B15,"!",$H$13),1)),"",IF(INDIRECT(CONCATENATE($B15,"!",$H$13),1)="","",INDIRECT(CONCATENATE($B15,"!",$H$13),1)))</f>
        <v>Description of the methodology for the determination of the emission of nitrogen oxides (NOx/NO2) to air</v>
      </c>
    </row>
    <row r="16" spans="1:8" ht="19.5" customHeight="1">
      <c r="A16" s="71"/>
      <c r="B16" s="128" t="s">
        <v>247</v>
      </c>
      <c r="C16" s="121">
        <f aca="true" ca="1" t="shared" si="0" ref="C16:C34">IF(ISERROR(INDIRECT(CONCATENATE($B16,"!",$C$13),1)),"",IF(INDIRECT(CONCATENATE($B16,"!",$C$13),1)="","",INDIRECT(CONCATENATE($B16,"!",$C$13),1)))</f>
      </c>
      <c r="D16" s="127">
        <f aca="true" ca="1" t="shared" si="1" ref="D16:D34">IF(ISERROR(INDIRECT(CONCATENATE($B16,"!",$D$13),1)),"",IF(OR(INDIRECT(CONCATENATE($B16,"!",$D$13),1)="",H16="",H16&lt;&gt;H$15),"",INDIRECT(CONCATENATE($B16,"!",$D$13),1)))</f>
      </c>
      <c r="E16" s="121">
        <f aca="true" ca="1" t="shared" si="2" ref="E16:E34">IF(OR(D16="",ISERROR(INDIRECT(CONCATENATE($B16,"!",$E$13),1))),"",IF(INDIRECT(CONCATENATE($B16,"!",$E$13),1)="","",INDIRECT(CONCATENATE($B16,"!",$E$13),1)))</f>
      </c>
      <c r="F16" s="121">
        <f ca="1">IF(OR(D16="",ISERROR(INDIRECT(CONCATENATE($B16,"!",$F$13),1))),"",IF(INDIRECT(CONCATENATE($B16,"!",$F$13),1)="","",INDEX('Pollutant Table'!$H$2:$H$15,INDIRECT(CONCATENATE($B16,"!",$F$13),1))))</f>
      </c>
      <c r="G16" s="122"/>
      <c r="H16" s="113">
        <f aca="true" ca="1" t="shared" si="3" ref="H16:H34">IF(ISERROR(INDIRECT(CONCATENATE($B16,"!",$H$13),1)),"",IF(INDIRECT(CONCATENATE($B16,"!",$H$13),1)="","",INDIRECT(CONCATENATE($B16,"!",$H$13),1)))</f>
      </c>
    </row>
    <row r="17" spans="1:8" ht="19.5" customHeight="1">
      <c r="A17" s="71"/>
      <c r="B17" s="128" t="s">
        <v>248</v>
      </c>
      <c r="C17" s="121">
        <f ca="1" t="shared" si="0"/>
      </c>
      <c r="D17" s="127">
        <f ca="1" t="shared" si="1"/>
      </c>
      <c r="E17" s="121">
        <f ca="1" t="shared" si="2"/>
      </c>
      <c r="F17" s="121">
        <f ca="1">IF(OR(D17="",ISERROR(INDIRECT(CONCATENATE($B17,"!",$F$13),1))),"",IF(INDIRECT(CONCATENATE($B17,"!",$F$13),1)="","",INDEX('Pollutant Table'!$H$2:$H$15,INDIRECT(CONCATENATE($B17,"!",$F$13),1))))</f>
      </c>
      <c r="G17" s="122"/>
      <c r="H17" s="113">
        <f ca="1" t="shared" si="3"/>
      </c>
    </row>
    <row r="18" spans="1:8" ht="19.5" customHeight="1">
      <c r="A18" s="71"/>
      <c r="B18" s="128" t="s">
        <v>249</v>
      </c>
      <c r="C18" s="121">
        <f ca="1" t="shared" si="0"/>
      </c>
      <c r="D18" s="127">
        <f ca="1" t="shared" si="1"/>
      </c>
      <c r="E18" s="121">
        <f ca="1" t="shared" si="2"/>
      </c>
      <c r="F18" s="121">
        <f ca="1">IF(OR(D18="",ISERROR(INDIRECT(CONCATENATE($B18,"!",$F$13),1))),"",IF(INDIRECT(CONCATENATE($B18,"!",$F$13),1)="","",INDEX('Pollutant Table'!$H$2:$H$15,INDIRECT(CONCATENATE($B18,"!",$F$13),1))))</f>
      </c>
      <c r="G18" s="122"/>
      <c r="H18" s="113">
        <f ca="1" t="shared" si="3"/>
      </c>
    </row>
    <row r="19" spans="1:8" ht="19.5" customHeight="1">
      <c r="A19" s="71"/>
      <c r="B19" s="128" t="s">
        <v>250</v>
      </c>
      <c r="C19" s="121">
        <f ca="1" t="shared" si="0"/>
      </c>
      <c r="D19" s="127">
        <f ca="1" t="shared" si="1"/>
      </c>
      <c r="E19" s="121">
        <f ca="1" t="shared" si="2"/>
      </c>
      <c r="F19" s="121">
        <f ca="1">IF(OR(D19="",ISERROR(INDIRECT(CONCATENATE($B19,"!",$F$13),1))),"",IF(INDIRECT(CONCATENATE($B19,"!",$F$13),1)="","",INDEX('Pollutant Table'!$H$2:$H$15,INDIRECT(CONCATENATE($B19,"!",$F$13),1))))</f>
      </c>
      <c r="G19" s="122"/>
      <c r="H19" s="113">
        <f ca="1" t="shared" si="3"/>
      </c>
    </row>
    <row r="20" spans="1:8" ht="19.5" customHeight="1">
      <c r="A20" s="71"/>
      <c r="B20" s="128" t="s">
        <v>251</v>
      </c>
      <c r="C20" s="121">
        <f ca="1" t="shared" si="0"/>
      </c>
      <c r="D20" s="127">
        <f ca="1" t="shared" si="1"/>
      </c>
      <c r="E20" s="121">
        <f ca="1" t="shared" si="2"/>
      </c>
      <c r="F20" s="121">
        <f ca="1">IF(OR(D20="",ISERROR(INDIRECT(CONCATENATE($B20,"!",$F$13),1))),"",IF(INDIRECT(CONCATENATE($B20,"!",$F$13),1)="","",INDEX('Pollutant Table'!$H$2:$H$15,INDIRECT(CONCATENATE($B20,"!",$F$13),1))))</f>
      </c>
      <c r="G20" s="122"/>
      <c r="H20" s="113">
        <f ca="1" t="shared" si="3"/>
      </c>
    </row>
    <row r="21" spans="1:8" ht="19.5" customHeight="1">
      <c r="A21" s="71"/>
      <c r="B21" s="128" t="s">
        <v>252</v>
      </c>
      <c r="C21" s="121">
        <f ca="1" t="shared" si="0"/>
      </c>
      <c r="D21" s="127">
        <f ca="1" t="shared" si="1"/>
      </c>
      <c r="E21" s="121">
        <f ca="1" t="shared" si="2"/>
      </c>
      <c r="F21" s="121">
        <f ca="1">IF(OR(D21="",ISERROR(INDIRECT(CONCATENATE($B21,"!",$F$13),1))),"",IF(INDIRECT(CONCATENATE($B21,"!",$F$13),1)="","",INDEX('Pollutant Table'!$H$2:$H$15,INDIRECT(CONCATENATE($B21,"!",$F$13),1))))</f>
      </c>
      <c r="G21" s="122"/>
      <c r="H21" s="113">
        <f ca="1" t="shared" si="3"/>
      </c>
    </row>
    <row r="22" spans="1:8" ht="19.5" customHeight="1">
      <c r="A22" s="71"/>
      <c r="B22" s="128" t="s">
        <v>253</v>
      </c>
      <c r="C22" s="121">
        <f ca="1" t="shared" si="0"/>
      </c>
      <c r="D22" s="127">
        <f ca="1" t="shared" si="1"/>
      </c>
      <c r="E22" s="121">
        <f ca="1" t="shared" si="2"/>
      </c>
      <c r="F22" s="121">
        <f ca="1">IF(OR(D22="",ISERROR(INDIRECT(CONCATENATE($B22,"!",$F$13),1))),"",IF(INDIRECT(CONCATENATE($B22,"!",$F$13),1)="","",INDEX('Pollutant Table'!$H$2:$H$15,INDIRECT(CONCATENATE($B22,"!",$F$13),1))))</f>
      </c>
      <c r="G22" s="122"/>
      <c r="H22" s="113">
        <f ca="1" t="shared" si="3"/>
      </c>
    </row>
    <row r="23" spans="1:8" ht="19.5" customHeight="1">
      <c r="A23" s="71"/>
      <c r="B23" s="128" t="s">
        <v>254</v>
      </c>
      <c r="C23" s="121">
        <f ca="1" t="shared" si="0"/>
      </c>
      <c r="D23" s="127">
        <f ca="1" t="shared" si="1"/>
      </c>
      <c r="E23" s="121">
        <f ca="1" t="shared" si="2"/>
      </c>
      <c r="F23" s="121">
        <f ca="1">IF(OR(D23="",ISERROR(INDIRECT(CONCATENATE($B23,"!",$F$13),1))),"",IF(INDIRECT(CONCATENATE($B23,"!",$F$13),1)="","",INDEX('Pollutant Table'!$H$2:$H$15,INDIRECT(CONCATENATE($B23,"!",$F$13),1))))</f>
      </c>
      <c r="G23" s="122"/>
      <c r="H23" s="113">
        <f ca="1" t="shared" si="3"/>
      </c>
    </row>
    <row r="24" spans="1:8" ht="19.5" customHeight="1">
      <c r="A24" s="71"/>
      <c r="B24" s="128" t="s">
        <v>255</v>
      </c>
      <c r="C24" s="121">
        <f ca="1" t="shared" si="0"/>
      </c>
      <c r="D24" s="127">
        <f ca="1" t="shared" si="1"/>
      </c>
      <c r="E24" s="121">
        <f ca="1" t="shared" si="2"/>
      </c>
      <c r="F24" s="121">
        <f ca="1">IF(OR(D24="",ISERROR(INDIRECT(CONCATENATE($B24,"!",$F$13),1))),"",IF(INDIRECT(CONCATENATE($B24,"!",$F$13),1)="","",INDEX('Pollutant Table'!$H$2:$H$15,INDIRECT(CONCATENATE($B24,"!",$F$13),1))))</f>
      </c>
      <c r="G24" s="122"/>
      <c r="H24" s="113">
        <f ca="1" t="shared" si="3"/>
      </c>
    </row>
    <row r="25" spans="1:8" ht="19.5" customHeight="1">
      <c r="A25" s="71"/>
      <c r="B25" s="128" t="s">
        <v>256</v>
      </c>
      <c r="C25" s="121">
        <f ca="1" t="shared" si="0"/>
      </c>
      <c r="D25" s="127">
        <f ca="1" t="shared" si="1"/>
      </c>
      <c r="E25" s="121">
        <f ca="1" t="shared" si="2"/>
      </c>
      <c r="F25" s="121">
        <f ca="1">IF(OR(D25="",ISERROR(INDIRECT(CONCATENATE($B25,"!",$F$13),1))),"",IF(INDIRECT(CONCATENATE($B25,"!",$F$13),1)="","",INDEX('Pollutant Table'!$H$2:$H$15,INDIRECT(CONCATENATE($B25,"!",$F$13),1))))</f>
      </c>
      <c r="G25" s="122"/>
      <c r="H25" s="113">
        <f ca="1" t="shared" si="3"/>
      </c>
    </row>
    <row r="26" spans="1:8" ht="19.5" customHeight="1">
      <c r="A26" s="71"/>
      <c r="B26" s="128" t="s">
        <v>257</v>
      </c>
      <c r="C26" s="121">
        <f ca="1" t="shared" si="0"/>
      </c>
      <c r="D26" s="127">
        <f ca="1" t="shared" si="1"/>
      </c>
      <c r="E26" s="121">
        <f ca="1" t="shared" si="2"/>
      </c>
      <c r="F26" s="121">
        <f ca="1">IF(OR(D26="",ISERROR(INDIRECT(CONCATENATE($B26,"!",$F$13),1))),"",IF(INDIRECT(CONCATENATE($B26,"!",$F$13),1)="","",INDEX('Pollutant Table'!$H$2:$H$15,INDIRECT(CONCATENATE($B26,"!",$F$13),1))))</f>
      </c>
      <c r="G26" s="122"/>
      <c r="H26" s="113">
        <f ca="1" t="shared" si="3"/>
      </c>
    </row>
    <row r="27" spans="1:8" ht="19.5" customHeight="1">
      <c r="A27" s="71"/>
      <c r="B27" s="128" t="s">
        <v>258</v>
      </c>
      <c r="C27" s="121">
        <f ca="1" t="shared" si="0"/>
      </c>
      <c r="D27" s="127">
        <f ca="1" t="shared" si="1"/>
      </c>
      <c r="E27" s="121">
        <f ca="1" t="shared" si="2"/>
      </c>
      <c r="F27" s="121">
        <f ca="1">IF(OR(D27="",ISERROR(INDIRECT(CONCATENATE($B27,"!",$F$13),1))),"",IF(INDIRECT(CONCATENATE($B27,"!",$F$13),1)="","",INDEX('Pollutant Table'!$H$2:$H$15,INDIRECT(CONCATENATE($B27,"!",$F$13),1))))</f>
      </c>
      <c r="G27" s="122"/>
      <c r="H27" s="113">
        <f ca="1" t="shared" si="3"/>
      </c>
    </row>
    <row r="28" spans="1:8" ht="19.5" customHeight="1">
      <c r="A28" s="71"/>
      <c r="B28" s="128" t="s">
        <v>259</v>
      </c>
      <c r="C28" s="121">
        <f ca="1" t="shared" si="0"/>
      </c>
      <c r="D28" s="127">
        <f ca="1" t="shared" si="1"/>
      </c>
      <c r="E28" s="121">
        <f ca="1" t="shared" si="2"/>
      </c>
      <c r="F28" s="121">
        <f ca="1">IF(OR(D28="",ISERROR(INDIRECT(CONCATENATE($B28,"!",$F$13),1))),"",IF(INDIRECT(CONCATENATE($B28,"!",$F$13),1)="","",INDEX('Pollutant Table'!$H$2:$H$15,INDIRECT(CONCATENATE($B28,"!",$F$13),1))))</f>
      </c>
      <c r="G28" s="122"/>
      <c r="H28" s="113">
        <f ca="1" t="shared" si="3"/>
      </c>
    </row>
    <row r="29" spans="1:8" ht="19.5" customHeight="1">
      <c r="A29" s="71"/>
      <c r="B29" s="128" t="s">
        <v>260</v>
      </c>
      <c r="C29" s="121">
        <f ca="1" t="shared" si="0"/>
      </c>
      <c r="D29" s="127">
        <f ca="1" t="shared" si="1"/>
      </c>
      <c r="E29" s="121">
        <f ca="1" t="shared" si="2"/>
      </c>
      <c r="F29" s="121">
        <f ca="1">IF(OR(D29="",ISERROR(INDIRECT(CONCATENATE($B29,"!",$F$13),1))),"",IF(INDIRECT(CONCATENATE($B29,"!",$F$13),1)="","",INDEX('Pollutant Table'!$H$2:$H$15,INDIRECT(CONCATENATE($B29,"!",$F$13),1))))</f>
      </c>
      <c r="G29" s="122"/>
      <c r="H29" s="113">
        <f ca="1" t="shared" si="3"/>
      </c>
    </row>
    <row r="30" spans="1:8" ht="19.5" customHeight="1">
      <c r="A30" s="71"/>
      <c r="B30" s="128" t="s">
        <v>261</v>
      </c>
      <c r="C30" s="121">
        <f ca="1" t="shared" si="0"/>
      </c>
      <c r="D30" s="127">
        <f ca="1" t="shared" si="1"/>
      </c>
      <c r="E30" s="121">
        <f ca="1" t="shared" si="2"/>
      </c>
      <c r="F30" s="121">
        <f ca="1">IF(OR(D30="",ISERROR(INDIRECT(CONCATENATE($B30,"!",$F$13),1))),"",IF(INDIRECT(CONCATENATE($B30,"!",$F$13),1)="","",INDEX('Pollutant Table'!$H$2:$H$15,INDIRECT(CONCATENATE($B30,"!",$F$13),1))))</f>
      </c>
      <c r="G30" s="122"/>
      <c r="H30" s="113">
        <f ca="1" t="shared" si="3"/>
      </c>
    </row>
    <row r="31" spans="1:8" ht="19.5" customHeight="1">
      <c r="A31" s="71"/>
      <c r="B31" s="128" t="s">
        <v>262</v>
      </c>
      <c r="C31" s="121">
        <f ca="1" t="shared" si="0"/>
      </c>
      <c r="D31" s="127">
        <f ca="1" t="shared" si="1"/>
      </c>
      <c r="E31" s="121">
        <f ca="1" t="shared" si="2"/>
      </c>
      <c r="F31" s="121">
        <f ca="1">IF(OR(D31="",ISERROR(INDIRECT(CONCATENATE($B31,"!",$F$13),1))),"",IF(INDIRECT(CONCATENATE($B31,"!",$F$13),1)="","",INDEX('Pollutant Table'!$H$2:$H$15,INDIRECT(CONCATENATE($B31,"!",$F$13),1))))</f>
      </c>
      <c r="G31" s="122"/>
      <c r="H31" s="113">
        <f ca="1" t="shared" si="3"/>
      </c>
    </row>
    <row r="32" spans="1:8" ht="19.5" customHeight="1">
      <c r="A32" s="71"/>
      <c r="B32" s="128" t="s">
        <v>263</v>
      </c>
      <c r="C32" s="121">
        <f ca="1" t="shared" si="0"/>
      </c>
      <c r="D32" s="127">
        <f ca="1" t="shared" si="1"/>
      </c>
      <c r="E32" s="121">
        <f ca="1" t="shared" si="2"/>
      </c>
      <c r="F32" s="121">
        <f ca="1">IF(OR(D32="",ISERROR(INDIRECT(CONCATENATE($B32,"!",$F$13),1))),"",IF(INDIRECT(CONCATENATE($B32,"!",$F$13),1)="","",INDEX('Pollutant Table'!$H$2:$H$15,INDIRECT(CONCATENATE($B32,"!",$F$13),1))))</f>
      </c>
      <c r="G32" s="122"/>
      <c r="H32" s="113">
        <f ca="1" t="shared" si="3"/>
      </c>
    </row>
    <row r="33" spans="1:8" ht="19.5" customHeight="1">
      <c r="A33" s="71"/>
      <c r="B33" s="128" t="s">
        <v>264</v>
      </c>
      <c r="C33" s="121">
        <f ca="1" t="shared" si="0"/>
      </c>
      <c r="D33" s="127">
        <f ca="1" t="shared" si="1"/>
      </c>
      <c r="E33" s="121">
        <f ca="1" t="shared" si="2"/>
      </c>
      <c r="F33" s="121">
        <f ca="1">IF(OR(D33="",ISERROR(INDIRECT(CONCATENATE($B33,"!",$F$13),1))),"",IF(INDIRECT(CONCATENATE($B33,"!",$F$13),1)="","",INDEX('Pollutant Table'!$H$2:$H$15,INDIRECT(CONCATENATE($B33,"!",$F$13),1))))</f>
      </c>
      <c r="G33" s="122"/>
      <c r="H33" s="113">
        <f ca="1" t="shared" si="3"/>
      </c>
    </row>
    <row r="34" spans="1:8" ht="19.5" customHeight="1">
      <c r="A34" s="71"/>
      <c r="B34" s="128" t="s">
        <v>265</v>
      </c>
      <c r="C34" s="121">
        <f ca="1" t="shared" si="0"/>
      </c>
      <c r="D34" s="127">
        <f ca="1" t="shared" si="1"/>
      </c>
      <c r="E34" s="121">
        <f ca="1" t="shared" si="2"/>
      </c>
      <c r="F34" s="121">
        <f ca="1">IF(OR(D34="",ISERROR(INDIRECT(CONCATENATE($B34,"!",$F$13),1))),"",IF(INDIRECT(CONCATENATE($B34,"!",$F$13),1)="","",INDEX('Pollutant Table'!$H$2:$H$15,INDIRECT(CONCATENATE($B34,"!",$F$13),1))))</f>
      </c>
      <c r="G34" s="122"/>
      <c r="H34" s="113">
        <f ca="1" t="shared" si="3"/>
      </c>
    </row>
    <row r="35" spans="1:8" ht="19.5" customHeight="1">
      <c r="A35" s="71"/>
      <c r="B35" s="238" t="str">
        <f>Taal!A63</f>
        <v>Emission total</v>
      </c>
      <c r="C35" s="239"/>
      <c r="D35" s="134">
        <f>SUM(D15:D34)</f>
        <v>0</v>
      </c>
      <c r="E35" s="132" t="str">
        <f>Taal!A38</f>
        <v>kg/year</v>
      </c>
      <c r="F35" s="131"/>
      <c r="G35" s="133"/>
      <c r="H35" s="71"/>
    </row>
    <row r="36" spans="1:8" ht="19.5" customHeight="1" thickBot="1">
      <c r="A36" s="71"/>
      <c r="B36" s="241" t="str">
        <f>IF(D35&lt;D11,Taal!A64,Taal!A65)</f>
        <v>The expected emission is less than the annual threshold value. So the emissions don't have to be reported within the framework of E-PRTR. </v>
      </c>
      <c r="C36" s="242"/>
      <c r="D36" s="242"/>
      <c r="E36" s="242"/>
      <c r="F36" s="242"/>
      <c r="G36" s="243"/>
      <c r="H36" s="71"/>
    </row>
    <row r="37" spans="1:8" ht="9.75" customHeight="1">
      <c r="A37" s="71"/>
      <c r="B37" s="79"/>
      <c r="C37" s="79"/>
      <c r="D37" s="79"/>
      <c r="E37" s="79"/>
      <c r="F37" s="79"/>
      <c r="G37" s="79"/>
      <c r="H37" s="71"/>
    </row>
  </sheetData>
  <sheetProtection password="8F37" sheet="1" objects="1" scenarios="1" selectLockedCells="1"/>
  <mergeCells count="13">
    <mergeCell ref="B6:C6"/>
    <mergeCell ref="B2:C3"/>
    <mergeCell ref="B35:C35"/>
    <mergeCell ref="D2:G3"/>
    <mergeCell ref="B9:C9"/>
    <mergeCell ref="B8:C8"/>
    <mergeCell ref="B7:C7"/>
    <mergeCell ref="B4:C4"/>
    <mergeCell ref="D5:F5"/>
    <mergeCell ref="B36:G36"/>
    <mergeCell ref="B12:C12"/>
    <mergeCell ref="B11:C11"/>
    <mergeCell ref="B10:C10"/>
  </mergeCells>
  <printOptions/>
  <pageMargins left="0.75" right="0.75" top="1" bottom="1" header="0.5" footer="0.5"/>
  <pageSetup fitToHeight="1" fitToWidth="1" horizontalDpi="600" verticalDpi="600" orientation="portrait" paperSize="9" scale="68"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J38"/>
  <sheetViews>
    <sheetView zoomScale="75" zoomScaleNormal="75" zoomScaleSheetLayoutView="90" workbookViewId="0" topLeftCell="A1">
      <pane xSplit="3" ySplit="11" topLeftCell="D15" activePane="bottomRight" state="frozen"/>
      <selection pane="topLeft" activeCell="A1" sqref="A1"/>
      <selection pane="topRight" activeCell="D1" sqref="D1"/>
      <selection pane="bottomLeft" activeCell="A12" sqref="A12"/>
      <selection pane="bottomRight" activeCell="D4" sqref="D4:J4"/>
    </sheetView>
  </sheetViews>
  <sheetFormatPr defaultColWidth="9.140625" defaultRowHeight="19.5" customHeight="1"/>
  <cols>
    <col min="1" max="1" width="2.28125" style="72" customWidth="1"/>
    <col min="2" max="2" width="3.00390625" style="72" customWidth="1"/>
    <col min="3" max="3" width="34.28125" style="72" customWidth="1"/>
    <col min="4" max="4" width="58.28125" style="73" bestFit="1" customWidth="1"/>
    <col min="5" max="6" width="15.140625" style="73" customWidth="1"/>
    <col min="7" max="7" width="23.7109375" style="73" customWidth="1"/>
    <col min="8" max="10" width="23.7109375" style="72" customWidth="1"/>
    <col min="11" max="11" width="1.8515625" style="72" customWidth="1"/>
    <col min="12" max="16384" width="9.140625" style="72" customWidth="1"/>
  </cols>
  <sheetData>
    <row r="1" ht="11.25" customHeight="1" thickBot="1"/>
    <row r="2" spans="2:10" ht="19.5" customHeight="1">
      <c r="B2" s="269" t="str">
        <f>CONCATENATE(Taal!A66," ",VLOOKUP('Pollutant Table'!AB18,'Pollutant Table'!A19:D109,4,0)," ",Taal!A67," ",LOWER('Pollutant Table'!D14))</f>
        <v>Description of the methodology for the determination of the emission of nitrogen oxides (NOx/NO2) to air</v>
      </c>
      <c r="C2" s="270"/>
      <c r="D2" s="270"/>
      <c r="E2" s="270"/>
      <c r="F2" s="270"/>
      <c r="G2" s="270"/>
      <c r="H2" s="270"/>
      <c r="I2" s="270"/>
      <c r="J2" s="271"/>
    </row>
    <row r="3" spans="2:10" ht="19.5" customHeight="1">
      <c r="B3" s="272"/>
      <c r="C3" s="273"/>
      <c r="D3" s="273"/>
      <c r="E3" s="273"/>
      <c r="F3" s="273"/>
      <c r="G3" s="273"/>
      <c r="H3" s="273"/>
      <c r="I3" s="273"/>
      <c r="J3" s="274"/>
    </row>
    <row r="4" spans="2:10" ht="19.5" customHeight="1">
      <c r="B4" s="246" t="str">
        <f>Taal!A68</f>
        <v>Description of the source</v>
      </c>
      <c r="C4" s="247"/>
      <c r="D4" s="253"/>
      <c r="E4" s="253"/>
      <c r="F4" s="253"/>
      <c r="G4" s="253"/>
      <c r="H4" s="253"/>
      <c r="I4" s="253"/>
      <c r="J4" s="254"/>
    </row>
    <row r="5" spans="2:10" ht="19.5" customHeight="1">
      <c r="B5" s="265" t="str">
        <f>Taal!A69</f>
        <v>Determination of routine emissions</v>
      </c>
      <c r="C5" s="266"/>
      <c r="D5" s="266"/>
      <c r="E5" s="266"/>
      <c r="F5" s="266"/>
      <c r="G5" s="193"/>
      <c r="H5" s="193"/>
      <c r="I5" s="193"/>
      <c r="J5" s="129">
        <v>14</v>
      </c>
    </row>
    <row r="6" spans="2:10" ht="19.5" customHeight="1">
      <c r="B6" s="246" t="str">
        <f>Taal!A70</f>
        <v>Classification</v>
      </c>
      <c r="C6" s="247"/>
      <c r="D6" s="135" t="str">
        <f>'Pollutant Table'!H2</f>
        <v>M (measured): international approved standard</v>
      </c>
      <c r="E6" s="136"/>
      <c r="F6" s="137" t="str">
        <f>'Pollutant Table'!H8</f>
        <v>C (calculated):  international approved calculation methodology</v>
      </c>
      <c r="G6" s="136"/>
      <c r="H6" s="136"/>
      <c r="I6" s="138"/>
      <c r="J6" s="139" t="str">
        <f>'Pollutant Table'!H14</f>
        <v>E (estimated)</v>
      </c>
    </row>
    <row r="7" spans="2:10" ht="19.5" customHeight="1">
      <c r="B7" s="140"/>
      <c r="C7" s="141"/>
      <c r="D7" s="137" t="str">
        <f>'Pollutant Table'!H3</f>
        <v>M (measured): PER (PERmit)</v>
      </c>
      <c r="E7" s="142"/>
      <c r="F7" s="137" t="str">
        <f>'Pollutant Table'!H9</f>
        <v>C (calculated): PER (PERmit)</v>
      </c>
      <c r="G7" s="143"/>
      <c r="H7" s="144"/>
      <c r="I7" s="138"/>
      <c r="J7" s="139" t="str">
        <f>'Pollutant Table'!H15</f>
        <v>Not entered yet</v>
      </c>
    </row>
    <row r="8" spans="2:10" ht="19.5" customHeight="1">
      <c r="B8" s="145"/>
      <c r="C8" s="135"/>
      <c r="D8" s="137" t="str">
        <f>'Pollutant Table'!H4</f>
        <v>M (measured): NRB (National or Regional Binding methodology)</v>
      </c>
      <c r="E8" s="142"/>
      <c r="F8" s="137" t="str">
        <f>'Pollutant Table'!H10</f>
        <v>C (calculated): NRB (National or Regional Binding methodology)</v>
      </c>
      <c r="G8" s="143"/>
      <c r="H8" s="144"/>
      <c r="I8" s="146"/>
      <c r="J8" s="147"/>
    </row>
    <row r="9" spans="2:10" ht="19.5" customHeight="1">
      <c r="B9" s="145"/>
      <c r="C9" s="135"/>
      <c r="D9" s="137" t="str">
        <f>'Pollutant Table'!H5</f>
        <v>M (measured): ALT (ALTernative measurement method)</v>
      </c>
      <c r="E9" s="142"/>
      <c r="F9" s="137" t="str">
        <f>'Pollutant Table'!H11</f>
        <v>C (calculated): MAB (Mass Balance method)</v>
      </c>
      <c r="G9" s="143"/>
      <c r="H9" s="144"/>
      <c r="I9" s="138"/>
      <c r="J9" s="139"/>
    </row>
    <row r="10" spans="2:10" ht="19.5" customHeight="1">
      <c r="B10" s="148"/>
      <c r="C10" s="146"/>
      <c r="D10" s="137" t="str">
        <f>'Pollutant Table'!H6</f>
        <v>M (measured): CRM (Certified Reference Materials)</v>
      </c>
      <c r="E10" s="142"/>
      <c r="F10" s="137" t="str">
        <f>'Pollutant Table'!H12</f>
        <v>C (calculated): SSC (Sector Specific Calculation)</v>
      </c>
      <c r="G10" s="142"/>
      <c r="H10" s="149"/>
      <c r="I10" s="146"/>
      <c r="J10" s="150"/>
    </row>
    <row r="11" spans="2:10" ht="19.5" customHeight="1">
      <c r="B11" s="151"/>
      <c r="C11" s="152"/>
      <c r="D11" s="152" t="str">
        <f>'Pollutant Table'!H7</f>
        <v>M (measured): OTH (OTHer measurement methodology)</v>
      </c>
      <c r="E11" s="153"/>
      <c r="F11" s="152" t="str">
        <f>'Pollutant Table'!H13</f>
        <v>C (calculated): OTH (OTHer calculation methodology)</v>
      </c>
      <c r="G11" s="153"/>
      <c r="H11" s="154"/>
      <c r="I11" s="154"/>
      <c r="J11" s="155"/>
    </row>
    <row r="12" spans="2:10" ht="19.5" customHeight="1">
      <c r="B12" s="276" t="str">
        <f>Taal!A71</f>
        <v>Variables for the determination of the annual emmission</v>
      </c>
      <c r="C12" s="277"/>
      <c r="D12" s="259" t="str">
        <f>Taal!$A$72</f>
        <v>Reference/Standard/KKS-code/TAG-number</v>
      </c>
      <c r="E12" s="261" t="str">
        <f>Taal!$A$73</f>
        <v>Expected value</v>
      </c>
      <c r="F12" s="261" t="str">
        <f>Taal!$A$74</f>
        <v>Unit</v>
      </c>
      <c r="G12" s="261" t="str">
        <f>Taal!A75</f>
        <v>Measurement frequency</v>
      </c>
      <c r="H12" s="278" t="str">
        <f>Taal!A76</f>
        <v>Default value</v>
      </c>
      <c r="I12" s="278"/>
      <c r="J12" s="279"/>
    </row>
    <row r="13" spans="2:10" ht="39.75" customHeight="1">
      <c r="B13" s="257"/>
      <c r="C13" s="258"/>
      <c r="D13" s="260"/>
      <c r="E13" s="262"/>
      <c r="F13" s="262"/>
      <c r="G13" s="262"/>
      <c r="H13" s="156" t="str">
        <f>Taal!A77</f>
        <v>Out of range</v>
      </c>
      <c r="I13" s="156" t="str">
        <f>Taal!A78</f>
        <v>Below detection limit</v>
      </c>
      <c r="J13" s="157" t="str">
        <f>Taal!A79</f>
        <v>Malfunction of equipment</v>
      </c>
    </row>
    <row r="14" spans="2:10" ht="30" customHeight="1">
      <c r="B14" s="169" t="s">
        <v>111</v>
      </c>
      <c r="C14" s="158"/>
      <c r="D14" s="159"/>
      <c r="E14" s="160"/>
      <c r="F14" s="159"/>
      <c r="G14" s="161"/>
      <c r="H14" s="162"/>
      <c r="I14" s="159"/>
      <c r="J14" s="163"/>
    </row>
    <row r="15" spans="2:10" ht="30" customHeight="1">
      <c r="B15" s="169" t="s">
        <v>113</v>
      </c>
      <c r="C15" s="161"/>
      <c r="D15" s="159"/>
      <c r="E15" s="160"/>
      <c r="F15" s="159"/>
      <c r="G15" s="161"/>
      <c r="H15" s="159"/>
      <c r="I15" s="159"/>
      <c r="J15" s="163"/>
    </row>
    <row r="16" spans="2:10" ht="30" customHeight="1">
      <c r="B16" s="169" t="s">
        <v>112</v>
      </c>
      <c r="C16" s="164"/>
      <c r="D16" s="159"/>
      <c r="E16" s="160"/>
      <c r="F16" s="159"/>
      <c r="G16" s="161"/>
      <c r="H16" s="159"/>
      <c r="I16" s="159"/>
      <c r="J16" s="163"/>
    </row>
    <row r="17" spans="2:10" ht="30" customHeight="1">
      <c r="B17" s="169" t="s">
        <v>114</v>
      </c>
      <c r="C17" s="161"/>
      <c r="D17" s="159"/>
      <c r="E17" s="160"/>
      <c r="F17" s="159"/>
      <c r="G17" s="161"/>
      <c r="H17" s="159"/>
      <c r="I17" s="159"/>
      <c r="J17" s="163"/>
    </row>
    <row r="18" spans="2:10" ht="30" customHeight="1">
      <c r="B18" s="169" t="s">
        <v>115</v>
      </c>
      <c r="C18" s="164"/>
      <c r="D18" s="159"/>
      <c r="E18" s="160"/>
      <c r="F18" s="159"/>
      <c r="G18" s="161"/>
      <c r="H18" s="159"/>
      <c r="I18" s="159"/>
      <c r="J18" s="163"/>
    </row>
    <row r="19" spans="2:10" ht="30" customHeight="1">
      <c r="B19" s="169" t="s">
        <v>116</v>
      </c>
      <c r="C19" s="161"/>
      <c r="D19" s="159"/>
      <c r="E19" s="160"/>
      <c r="F19" s="159"/>
      <c r="G19" s="161"/>
      <c r="H19" s="159"/>
      <c r="I19" s="159"/>
      <c r="J19" s="163"/>
    </row>
    <row r="20" spans="2:10" ht="30" customHeight="1">
      <c r="B20" s="169" t="s">
        <v>117</v>
      </c>
      <c r="C20" s="161"/>
      <c r="D20" s="159"/>
      <c r="E20" s="160"/>
      <c r="F20" s="159"/>
      <c r="G20" s="161"/>
      <c r="H20" s="159"/>
      <c r="I20" s="159"/>
      <c r="J20" s="163"/>
    </row>
    <row r="21" spans="2:10" ht="30" customHeight="1">
      <c r="B21" s="169" t="s">
        <v>118</v>
      </c>
      <c r="C21" s="161"/>
      <c r="D21" s="159"/>
      <c r="E21" s="160"/>
      <c r="F21" s="159"/>
      <c r="G21" s="161"/>
      <c r="H21" s="159"/>
      <c r="I21" s="159"/>
      <c r="J21" s="163"/>
    </row>
    <row r="22" spans="2:10" ht="30" customHeight="1">
      <c r="B22" s="169" t="s">
        <v>119</v>
      </c>
      <c r="C22" s="161"/>
      <c r="D22" s="159"/>
      <c r="E22" s="160"/>
      <c r="F22" s="159"/>
      <c r="G22" s="161"/>
      <c r="H22" s="159"/>
      <c r="I22" s="159"/>
      <c r="J22" s="163"/>
    </row>
    <row r="23" spans="2:10" ht="30" customHeight="1">
      <c r="B23" s="170" t="s">
        <v>120</v>
      </c>
      <c r="C23" s="165"/>
      <c r="D23" s="166"/>
      <c r="E23" s="167"/>
      <c r="F23" s="166"/>
      <c r="G23" s="165"/>
      <c r="H23" s="166"/>
      <c r="I23" s="166"/>
      <c r="J23" s="168"/>
    </row>
    <row r="24" spans="2:10" ht="19.5" customHeight="1">
      <c r="B24" s="171" t="str">
        <f>Taal!A80</f>
        <v>Formula for the yearly emission</v>
      </c>
      <c r="C24" s="172"/>
      <c r="D24" s="173"/>
      <c r="E24" s="174"/>
      <c r="F24" s="175"/>
      <c r="G24" s="176"/>
      <c r="H24" s="177"/>
      <c r="I24" s="177"/>
      <c r="J24" s="178"/>
    </row>
    <row r="25" spans="2:10" ht="19.5" customHeight="1">
      <c r="B25" s="263" t="str">
        <f>Taal!A81</f>
        <v>Determination of non-routine emissions</v>
      </c>
      <c r="C25" s="264"/>
      <c r="D25" s="264"/>
      <c r="E25" s="264"/>
      <c r="F25" s="264"/>
      <c r="G25" s="191"/>
      <c r="H25" s="191"/>
      <c r="I25" s="191"/>
      <c r="J25" s="192"/>
    </row>
    <row r="26" spans="2:10" ht="19.5" customHeight="1">
      <c r="B26" s="255" t="str">
        <f>Taal!A82</f>
        <v>Variables for the determination of non-routine emissions, e.g. start-up, shut-down and malfunction of abatement technique</v>
      </c>
      <c r="C26" s="256"/>
      <c r="D26" s="275" t="str">
        <f>Taal!$A$72</f>
        <v>Reference/Standard/KKS-code/TAG-number</v>
      </c>
      <c r="E26" s="261" t="str">
        <f>Taal!$A$73</f>
        <v>Expected value</v>
      </c>
      <c r="F26" s="261" t="str">
        <f>Taal!$A$74</f>
        <v>Unit</v>
      </c>
      <c r="G26" s="141"/>
      <c r="H26" s="141"/>
      <c r="I26" s="141"/>
      <c r="J26" s="187"/>
    </row>
    <row r="27" spans="2:10" ht="39.75" customHeight="1">
      <c r="B27" s="257"/>
      <c r="C27" s="258"/>
      <c r="D27" s="260"/>
      <c r="E27" s="262"/>
      <c r="F27" s="262"/>
      <c r="G27" s="141"/>
      <c r="H27" s="141"/>
      <c r="I27" s="141"/>
      <c r="J27" s="187"/>
    </row>
    <row r="28" spans="2:10" ht="30" customHeight="1">
      <c r="B28" s="169" t="s">
        <v>121</v>
      </c>
      <c r="C28" s="179"/>
      <c r="D28" s="162"/>
      <c r="E28" s="180"/>
      <c r="F28" s="159"/>
      <c r="G28" s="141"/>
      <c r="H28" s="141"/>
      <c r="I28" s="141"/>
      <c r="J28" s="187"/>
    </row>
    <row r="29" spans="2:10" ht="30" customHeight="1">
      <c r="B29" s="169" t="s">
        <v>122</v>
      </c>
      <c r="C29" s="164"/>
      <c r="D29" s="181"/>
      <c r="E29" s="180"/>
      <c r="F29" s="159"/>
      <c r="G29" s="141"/>
      <c r="H29" s="141"/>
      <c r="I29" s="141"/>
      <c r="J29" s="187"/>
    </row>
    <row r="30" spans="2:10" ht="30" customHeight="1">
      <c r="B30" s="169" t="s">
        <v>123</v>
      </c>
      <c r="C30" s="164"/>
      <c r="D30" s="181"/>
      <c r="E30" s="180"/>
      <c r="F30" s="159"/>
      <c r="G30" s="141"/>
      <c r="H30" s="141"/>
      <c r="I30" s="141"/>
      <c r="J30" s="187"/>
    </row>
    <row r="31" spans="2:10" ht="30" customHeight="1">
      <c r="B31" s="169" t="s">
        <v>124</v>
      </c>
      <c r="C31" s="164"/>
      <c r="D31" s="181"/>
      <c r="E31" s="180"/>
      <c r="F31" s="159"/>
      <c r="G31" s="141"/>
      <c r="H31" s="141"/>
      <c r="I31" s="141"/>
      <c r="J31" s="187"/>
    </row>
    <row r="32" spans="2:10" ht="30" customHeight="1">
      <c r="B32" s="169" t="s">
        <v>125</v>
      </c>
      <c r="C32" s="164"/>
      <c r="D32" s="181"/>
      <c r="E32" s="180"/>
      <c r="F32" s="159"/>
      <c r="G32" s="141"/>
      <c r="H32" s="141"/>
      <c r="I32" s="141"/>
      <c r="J32" s="187"/>
    </row>
    <row r="33" spans="2:10" ht="30" customHeight="1">
      <c r="B33" s="169" t="s">
        <v>126</v>
      </c>
      <c r="C33" s="164"/>
      <c r="D33" s="181"/>
      <c r="E33" s="180"/>
      <c r="F33" s="181"/>
      <c r="G33" s="141"/>
      <c r="H33" s="141"/>
      <c r="I33" s="141"/>
      <c r="J33" s="187"/>
    </row>
    <row r="34" spans="2:10" ht="30" customHeight="1">
      <c r="B34" s="169" t="s">
        <v>127</v>
      </c>
      <c r="C34" s="164"/>
      <c r="D34" s="159"/>
      <c r="E34" s="180"/>
      <c r="F34" s="159"/>
      <c r="G34" s="141"/>
      <c r="H34" s="141"/>
      <c r="I34" s="141"/>
      <c r="J34" s="187"/>
    </row>
    <row r="35" spans="2:10" ht="30" customHeight="1">
      <c r="B35" s="169" t="s">
        <v>128</v>
      </c>
      <c r="C35" s="161"/>
      <c r="D35" s="181"/>
      <c r="E35" s="180"/>
      <c r="F35" s="181"/>
      <c r="G35" s="141"/>
      <c r="H35" s="141"/>
      <c r="I35" s="141"/>
      <c r="J35" s="187"/>
    </row>
    <row r="36" spans="2:10" ht="30" customHeight="1">
      <c r="B36" s="169" t="s">
        <v>129</v>
      </c>
      <c r="C36" s="164"/>
      <c r="D36" s="181"/>
      <c r="E36" s="180"/>
      <c r="F36" s="159"/>
      <c r="G36" s="141"/>
      <c r="H36" s="141"/>
      <c r="I36" s="141"/>
      <c r="J36" s="187"/>
    </row>
    <row r="37" spans="2:10" ht="30" customHeight="1">
      <c r="B37" s="170" t="s">
        <v>130</v>
      </c>
      <c r="C37" s="182"/>
      <c r="D37" s="183"/>
      <c r="E37" s="184"/>
      <c r="F37" s="183"/>
      <c r="G37" s="141"/>
      <c r="H37" s="141"/>
      <c r="I37" s="141"/>
      <c r="J37" s="187"/>
    </row>
    <row r="38" spans="2:10" ht="19.5" customHeight="1" thickBot="1">
      <c r="B38" s="267" t="str">
        <f>Taal!A80</f>
        <v>Formula for the yearly emission</v>
      </c>
      <c r="C38" s="268"/>
      <c r="D38" s="185"/>
      <c r="E38" s="186"/>
      <c r="F38" s="186"/>
      <c r="G38" s="188"/>
      <c r="H38" s="188"/>
      <c r="I38" s="188"/>
      <c r="J38" s="189"/>
    </row>
    <row r="39" ht="8.25" customHeight="1"/>
  </sheetData>
  <sheetProtection password="8F37" sheet="1" objects="1" scenarios="1" selectLockedCells="1"/>
  <mergeCells count="17">
    <mergeCell ref="B38:C38"/>
    <mergeCell ref="B2:J3"/>
    <mergeCell ref="B4:C4"/>
    <mergeCell ref="B6:C6"/>
    <mergeCell ref="D26:D27"/>
    <mergeCell ref="E26:E27"/>
    <mergeCell ref="F26:F27"/>
    <mergeCell ref="B12:C13"/>
    <mergeCell ref="G12:G13"/>
    <mergeCell ref="H12:J12"/>
    <mergeCell ref="D4:J4"/>
    <mergeCell ref="B26:C27"/>
    <mergeCell ref="D12:D13"/>
    <mergeCell ref="E12:E13"/>
    <mergeCell ref="F12:F13"/>
    <mergeCell ref="B25:F25"/>
    <mergeCell ref="B5:F5"/>
  </mergeCells>
  <printOptions/>
  <pageMargins left="0.8" right="0.3" top="0.25" bottom="0.27" header="0.17" footer="0.2"/>
  <pageSetup fitToHeight="1" fitToWidth="1" horizontalDpi="600" verticalDpi="600" orientation="landscape" paperSize="9" scale="57" r:id="rId2"/>
  <legacyDrawing r:id="rId1"/>
</worksheet>
</file>

<file path=xl/worksheets/sheet5.xml><?xml version="1.0" encoding="utf-8"?>
<worksheet xmlns="http://schemas.openxmlformats.org/spreadsheetml/2006/main" xmlns:r="http://schemas.openxmlformats.org/officeDocument/2006/relationships">
  <dimension ref="A1:AB174"/>
  <sheetViews>
    <sheetView workbookViewId="0" topLeftCell="K1">
      <selection activeCell="AA19" sqref="AA19"/>
    </sheetView>
  </sheetViews>
  <sheetFormatPr defaultColWidth="9.140625" defaultRowHeight="12.75"/>
  <cols>
    <col min="1" max="1" width="6.00390625" style="1" customWidth="1"/>
    <col min="2" max="2" width="10.7109375" style="1" customWidth="1"/>
    <col min="3" max="3" width="9.140625" style="1" customWidth="1"/>
    <col min="4" max="4" width="46.7109375" style="1" customWidth="1"/>
    <col min="5" max="7" width="25.7109375" style="1" customWidth="1"/>
    <col min="8" max="8" width="62.00390625" style="1" bestFit="1" customWidth="1"/>
    <col min="9" max="26" width="3.140625" style="2" customWidth="1"/>
    <col min="27" max="27" width="61.00390625" style="1" bestFit="1" customWidth="1"/>
    <col min="28" max="28" width="16.7109375" style="3" customWidth="1"/>
    <col min="29" max="16384" width="9.140625" style="1" customWidth="1"/>
  </cols>
  <sheetData>
    <row r="1" spans="2:8" ht="12.75">
      <c r="B1" s="50" t="str">
        <f>Taal!A14</f>
        <v>Activity sector</v>
      </c>
      <c r="C1" s="8" t="str">
        <f>Taal!A15</f>
        <v>Energy</v>
      </c>
      <c r="D1" s="9"/>
      <c r="E1" s="102" t="str">
        <f>Taal!A3</f>
        <v>Language</v>
      </c>
      <c r="F1" s="106" t="str">
        <f>Taal!A4</f>
        <v>English</v>
      </c>
      <c r="G1" s="74" t="str">
        <f>Taal!A42</f>
        <v>Class</v>
      </c>
      <c r="H1" s="78" t="str">
        <f>Taal!A48</f>
        <v>Type specification</v>
      </c>
    </row>
    <row r="2" spans="2:8" ht="12.75">
      <c r="B2" s="41"/>
      <c r="C2" s="8" t="str">
        <f>Taal!A16</f>
        <v>Production and processing of metals</v>
      </c>
      <c r="D2" s="10"/>
      <c r="E2" s="87"/>
      <c r="F2" s="107" t="str">
        <f>Taal!A5</f>
        <v>Dutch</v>
      </c>
      <c r="G2" s="75" t="str">
        <f>Taal!A43</f>
        <v>M (measured)</v>
      </c>
      <c r="H2" s="49" t="str">
        <f>Taal!A49</f>
        <v>M (measured): international approved standard</v>
      </c>
    </row>
    <row r="3" spans="2:8" ht="12.75">
      <c r="B3" s="41"/>
      <c r="C3" s="8" t="str">
        <f>Taal!A17</f>
        <v>Mineral industry</v>
      </c>
      <c r="D3" s="10"/>
      <c r="E3" s="87"/>
      <c r="F3" s="107" t="str">
        <f>Taal!A6</f>
        <v>Bulgarian</v>
      </c>
      <c r="G3" s="75"/>
      <c r="H3" s="49" t="str">
        <f>Taal!A50</f>
        <v>M (measured): PER (PERmit)</v>
      </c>
    </row>
    <row r="4" spans="1:27" ht="12.75">
      <c r="A4" s="4"/>
      <c r="B4" s="36"/>
      <c r="C4" s="8" t="str">
        <f>Taal!A18</f>
        <v>Chemical industry</v>
      </c>
      <c r="D4" s="11"/>
      <c r="E4" s="103"/>
      <c r="F4" s="107">
        <f>Taal!A7</f>
      </c>
      <c r="G4" s="75"/>
      <c r="H4" s="49" t="str">
        <f>Taal!A51</f>
        <v>M (measured): NRB (National or Regional Binding methodology)</v>
      </c>
      <c r="I4" s="5"/>
      <c r="J4" s="5"/>
      <c r="K4" s="5"/>
      <c r="L4" s="5"/>
      <c r="M4" s="5"/>
      <c r="N4" s="5"/>
      <c r="O4" s="5"/>
      <c r="P4" s="5"/>
      <c r="Q4" s="5"/>
      <c r="R4" s="5"/>
      <c r="S4" s="5"/>
      <c r="T4" s="5"/>
      <c r="U4" s="5"/>
      <c r="V4" s="5"/>
      <c r="W4" s="5"/>
      <c r="X4" s="5"/>
      <c r="Y4" s="5"/>
      <c r="Z4" s="5"/>
      <c r="AA4" s="4"/>
    </row>
    <row r="5" spans="1:27" ht="12.75">
      <c r="A5" s="4"/>
      <c r="B5" s="36"/>
      <c r="C5" s="8" t="str">
        <f>Taal!A19</f>
        <v>Waste and waste water management</v>
      </c>
      <c r="D5" s="11"/>
      <c r="E5" s="103"/>
      <c r="F5" s="107">
        <f>Taal!A8</f>
      </c>
      <c r="G5" s="75"/>
      <c r="H5" s="49" t="str">
        <f>Taal!A52</f>
        <v>M (measured): ALT (ALTernative measurement method)</v>
      </c>
      <c r="I5" s="5"/>
      <c r="J5" s="5"/>
      <c r="K5" s="5"/>
      <c r="L5" s="5"/>
      <c r="M5" s="5"/>
      <c r="N5" s="5"/>
      <c r="O5" s="5"/>
      <c r="P5" s="5"/>
      <c r="Q5" s="5"/>
      <c r="R5" s="5"/>
      <c r="S5" s="5"/>
      <c r="T5" s="5"/>
      <c r="U5" s="5"/>
      <c r="V5" s="5"/>
      <c r="W5" s="5"/>
      <c r="X5" s="5"/>
      <c r="Y5" s="5"/>
      <c r="Z5" s="5"/>
      <c r="AA5" s="4"/>
    </row>
    <row r="6" spans="1:27" ht="12.75">
      <c r="A6" s="4"/>
      <c r="B6" s="36"/>
      <c r="C6" s="8" t="str">
        <f>Taal!A20</f>
        <v>Paper and wood production and processing</v>
      </c>
      <c r="D6" s="11"/>
      <c r="E6" s="103"/>
      <c r="F6" s="107">
        <f>Taal!A9</f>
      </c>
      <c r="G6" s="75"/>
      <c r="H6" s="49" t="str">
        <f>Taal!A53</f>
        <v>M (measured): CRM (Certified Reference Materials)</v>
      </c>
      <c r="I6" s="5"/>
      <c r="J6" s="5"/>
      <c r="K6" s="5"/>
      <c r="L6" s="5"/>
      <c r="M6" s="5"/>
      <c r="N6" s="5"/>
      <c r="O6" s="5"/>
      <c r="P6" s="5"/>
      <c r="Q6" s="5"/>
      <c r="R6" s="5"/>
      <c r="S6" s="5"/>
      <c r="T6" s="5"/>
      <c r="U6" s="5"/>
      <c r="V6" s="5"/>
      <c r="W6" s="5"/>
      <c r="X6" s="5"/>
      <c r="Y6" s="5"/>
      <c r="Z6" s="5"/>
      <c r="AA6" s="4"/>
    </row>
    <row r="7" spans="1:27" ht="12.75">
      <c r="A7" s="4"/>
      <c r="B7" s="36"/>
      <c r="C7" s="8" t="str">
        <f>Taal!A21</f>
        <v>Intensive livestock production and aquaculture</v>
      </c>
      <c r="D7" s="11"/>
      <c r="E7" s="103"/>
      <c r="F7" s="107">
        <f>Taal!A10</f>
      </c>
      <c r="G7" s="87"/>
      <c r="H7" s="49" t="str">
        <f>Taal!A54</f>
        <v>M (measured): OTH (OTHer measurement methodology)</v>
      </c>
      <c r="I7" s="5"/>
      <c r="J7" s="5"/>
      <c r="K7" s="5"/>
      <c r="L7" s="5"/>
      <c r="M7" s="5"/>
      <c r="N7" s="5"/>
      <c r="O7" s="5"/>
      <c r="P7" s="5"/>
      <c r="Q7" s="5"/>
      <c r="R7" s="5"/>
      <c r="S7" s="5"/>
      <c r="T7" s="5"/>
      <c r="U7" s="5"/>
      <c r="V7" s="5"/>
      <c r="W7" s="5"/>
      <c r="X7" s="5"/>
      <c r="Y7" s="5"/>
      <c r="Z7" s="5"/>
      <c r="AA7" s="4"/>
    </row>
    <row r="8" spans="1:27" ht="12.75">
      <c r="A8" s="4"/>
      <c r="B8" s="36"/>
      <c r="C8" s="8" t="str">
        <f>Taal!A22</f>
        <v>Animal and vegetable products from the food and beverage sector</v>
      </c>
      <c r="D8" s="11"/>
      <c r="E8" s="103"/>
      <c r="F8" s="107">
        <f>Taal!A11</f>
      </c>
      <c r="G8" s="75" t="str">
        <f>Taal!A44</f>
        <v>C (calculated)</v>
      </c>
      <c r="H8" s="49" t="str">
        <f>Taal!A55</f>
        <v>C (calculated):  international approved calculation methodology</v>
      </c>
      <c r="I8" s="5"/>
      <c r="J8" s="5"/>
      <c r="K8" s="5"/>
      <c r="L8" s="5"/>
      <c r="M8" s="5"/>
      <c r="N8" s="5"/>
      <c r="O8" s="5"/>
      <c r="P8" s="5"/>
      <c r="Q8" s="5"/>
      <c r="R8" s="5"/>
      <c r="S8" s="5"/>
      <c r="T8" s="5"/>
      <c r="U8" s="5"/>
      <c r="V8" s="5"/>
      <c r="W8" s="5"/>
      <c r="X8" s="5"/>
      <c r="Y8" s="5"/>
      <c r="Z8" s="5"/>
      <c r="AA8" s="4"/>
    </row>
    <row r="9" spans="1:27" ht="12.75">
      <c r="A9" s="4"/>
      <c r="B9" s="42"/>
      <c r="C9" s="39" t="str">
        <f>Taal!A23</f>
        <v>Other activities</v>
      </c>
      <c r="D9" s="40"/>
      <c r="E9" s="105"/>
      <c r="F9" s="108"/>
      <c r="G9" s="75"/>
      <c r="H9" s="49" t="str">
        <f>Taal!A56</f>
        <v>C (calculated): PER (PERmit)</v>
      </c>
      <c r="I9" s="43" t="str">
        <f>Taal!A89</f>
        <v>Column I-Z gives if it is expected that the pollutant is emitted to the medium for the given activity sector</v>
      </c>
      <c r="J9" s="5"/>
      <c r="K9" s="5"/>
      <c r="L9" s="5"/>
      <c r="M9" s="5"/>
      <c r="N9" s="5"/>
      <c r="O9" s="5"/>
      <c r="P9" s="5"/>
      <c r="Q9" s="5"/>
      <c r="R9" s="5"/>
      <c r="S9" s="5"/>
      <c r="T9" s="5"/>
      <c r="U9" s="5"/>
      <c r="V9" s="5"/>
      <c r="W9" s="5"/>
      <c r="X9" s="5"/>
      <c r="Y9" s="5"/>
      <c r="Z9" s="5"/>
      <c r="AA9" s="4"/>
    </row>
    <row r="10" spans="1:27" ht="13.5" thickBot="1">
      <c r="A10" s="4"/>
      <c r="B10" s="51" t="str">
        <f>Taal!A13</f>
        <v>Choice</v>
      </c>
      <c r="C10" s="44">
        <v>4</v>
      </c>
      <c r="D10" s="12" t="str">
        <f>INDEX(C1:C9,C10)</f>
        <v>Chemical industry</v>
      </c>
      <c r="E10" s="104" t="str">
        <f>Taal!A13</f>
        <v>Choice</v>
      </c>
      <c r="F10" s="109">
        <v>1</v>
      </c>
      <c r="G10" s="87"/>
      <c r="H10" s="49" t="str">
        <f>Taal!A57</f>
        <v>C (calculated): NRB (National or Regional Binding methodology)</v>
      </c>
      <c r="I10" s="43" t="str">
        <f>Taal!A90</f>
        <v>The numbers 1-7 point to the activity sectors given in cells C1-C7</v>
      </c>
      <c r="J10" s="5"/>
      <c r="K10" s="5"/>
      <c r="L10" s="5"/>
      <c r="M10" s="5"/>
      <c r="N10" s="5"/>
      <c r="O10" s="5"/>
      <c r="P10" s="5"/>
      <c r="Q10" s="5"/>
      <c r="R10" s="5"/>
      <c r="S10" s="5"/>
      <c r="T10" s="5"/>
      <c r="U10" s="5"/>
      <c r="V10" s="5"/>
      <c r="W10" s="5"/>
      <c r="X10" s="5"/>
      <c r="Y10" s="5"/>
      <c r="Z10" s="5"/>
      <c r="AA10" s="4"/>
    </row>
    <row r="11" spans="1:27" ht="12.75">
      <c r="A11" s="4"/>
      <c r="B11" s="34" t="str">
        <f>Taal!A24</f>
        <v>Medium</v>
      </c>
      <c r="C11" s="45" t="str">
        <f>Taal!A25</f>
        <v>Air</v>
      </c>
      <c r="D11" s="13"/>
      <c r="E11" s="4"/>
      <c r="G11" s="75"/>
      <c r="H11" s="49" t="str">
        <f>Taal!A58</f>
        <v>C (calculated): MAB (Mass Balance method)</v>
      </c>
      <c r="I11" s="43" t="str">
        <f>Taal!A91</f>
        <v>The list is indicative and operators shall establish whether the other pollutants are emitted or not</v>
      </c>
      <c r="J11" s="5"/>
      <c r="K11" s="5"/>
      <c r="L11" s="5"/>
      <c r="M11" s="5"/>
      <c r="N11" s="5"/>
      <c r="O11" s="5"/>
      <c r="P11" s="5"/>
      <c r="Q11" s="5"/>
      <c r="R11" s="5"/>
      <c r="S11" s="5"/>
      <c r="T11" s="5"/>
      <c r="U11" s="5"/>
      <c r="V11" s="5"/>
      <c r="W11" s="5"/>
      <c r="X11" s="5"/>
      <c r="Y11" s="5"/>
      <c r="Z11" s="5"/>
      <c r="AA11" s="4"/>
    </row>
    <row r="12" spans="1:27" ht="12.75">
      <c r="A12" s="4"/>
      <c r="B12" s="36"/>
      <c r="C12" s="46" t="str">
        <f>Taal!A26</f>
        <v>Water</v>
      </c>
      <c r="D12" s="11"/>
      <c r="E12" s="4"/>
      <c r="G12" s="75"/>
      <c r="H12" s="49" t="str">
        <f>Taal!A59</f>
        <v>C (calculated): SSC (Sector Specific Calculation)</v>
      </c>
      <c r="I12" s="43" t="str">
        <f>Taal!A92</f>
        <v>The table in column AA is used for the pull down menu for the selection of the pollutant to be reported</v>
      </c>
      <c r="J12" s="5"/>
      <c r="K12" s="5"/>
      <c r="L12" s="5"/>
      <c r="M12" s="5"/>
      <c r="N12" s="5"/>
      <c r="O12" s="5"/>
      <c r="P12" s="5"/>
      <c r="Q12" s="5"/>
      <c r="R12" s="5"/>
      <c r="S12" s="5"/>
      <c r="T12" s="5"/>
      <c r="U12" s="5"/>
      <c r="V12" s="5"/>
      <c r="W12" s="5"/>
      <c r="X12" s="5"/>
      <c r="Y12" s="5"/>
      <c r="Z12" s="5"/>
      <c r="AA12" s="4"/>
    </row>
    <row r="13" spans="1:26" ht="12.75">
      <c r="A13" s="4"/>
      <c r="B13" s="42"/>
      <c r="C13" s="47" t="str">
        <f>Taal!A27</f>
        <v>Soil</v>
      </c>
      <c r="D13" s="40"/>
      <c r="E13" s="4"/>
      <c r="F13" s="4"/>
      <c r="G13" s="87"/>
      <c r="H13" s="49" t="str">
        <f>Taal!A60</f>
        <v>C (calculated): OTH (OTHer calculation methodology)</v>
      </c>
      <c r="I13" s="43" t="str">
        <f>Taal!A93</f>
        <v>The columns AA and AB are the list for pull down menu. The selected is based on the chosen activity sector, the chosen medium and given specification (characters). The pull down menu is composed from the 91 pollutants and the sector specific list. The annual threshold value is extracted from column AB.</v>
      </c>
      <c r="J13" s="5"/>
      <c r="K13" s="5"/>
      <c r="L13" s="5"/>
      <c r="M13" s="5"/>
      <c r="N13" s="5"/>
      <c r="O13" s="5"/>
      <c r="P13" s="5"/>
      <c r="Q13" s="5"/>
      <c r="R13" s="5"/>
      <c r="S13" s="5"/>
      <c r="T13" s="5"/>
      <c r="U13" s="5"/>
      <c r="V13" s="5"/>
      <c r="W13" s="5"/>
      <c r="X13" s="5"/>
      <c r="Y13" s="5"/>
      <c r="Z13" s="5"/>
    </row>
    <row r="14" spans="1:27" ht="13.5" thickBot="1">
      <c r="A14" s="4"/>
      <c r="B14" s="35" t="str">
        <f>Taal!A13</f>
        <v>Choice</v>
      </c>
      <c r="C14" s="48">
        <v>1</v>
      </c>
      <c r="D14" s="14" t="str">
        <f>INDEX(C11:C13,C14)</f>
        <v>Air</v>
      </c>
      <c r="F14" s="7"/>
      <c r="G14" s="75" t="str">
        <f>Taal!A45</f>
        <v>E (estimated)</v>
      </c>
      <c r="H14" s="49" t="str">
        <f>Taal!A61</f>
        <v>E (estimated)</v>
      </c>
      <c r="I14" s="5"/>
      <c r="J14" s="5"/>
      <c r="K14" s="5"/>
      <c r="L14" s="5"/>
      <c r="M14" s="5"/>
      <c r="N14" s="5"/>
      <c r="O14" s="5"/>
      <c r="P14" s="5"/>
      <c r="Q14" s="5"/>
      <c r="R14" s="5"/>
      <c r="S14" s="5"/>
      <c r="T14" s="5"/>
      <c r="U14" s="5"/>
      <c r="V14" s="5"/>
      <c r="W14" s="5"/>
      <c r="X14" s="5"/>
      <c r="Y14" s="5"/>
      <c r="Z14" s="5"/>
      <c r="AA14" s="4"/>
    </row>
    <row r="15" spans="1:27" ht="13.5" thickBot="1">
      <c r="A15" s="4"/>
      <c r="B15" s="52" t="str">
        <f>Taal!A14</f>
        <v>Activity sector</v>
      </c>
      <c r="C15" s="286" t="b">
        <v>1</v>
      </c>
      <c r="D15" s="287"/>
      <c r="E15" s="7"/>
      <c r="F15" s="7"/>
      <c r="G15" s="76" t="str">
        <f>Taal!A46</f>
        <v>Unknown</v>
      </c>
      <c r="H15" s="77" t="str">
        <f>Taal!A62</f>
        <v>Not entered yet</v>
      </c>
      <c r="I15" s="5"/>
      <c r="J15" s="5"/>
      <c r="K15" s="5"/>
      <c r="L15" s="5"/>
      <c r="M15" s="5"/>
      <c r="N15" s="5"/>
      <c r="O15" s="5"/>
      <c r="P15" s="5"/>
      <c r="Q15" s="5"/>
      <c r="R15" s="5"/>
      <c r="S15" s="5"/>
      <c r="T15" s="5"/>
      <c r="U15" s="5"/>
      <c r="V15" s="5"/>
      <c r="W15" s="5"/>
      <c r="X15" s="5"/>
      <c r="Y15" s="5"/>
      <c r="Z15" s="5"/>
      <c r="AA15" s="4"/>
    </row>
    <row r="16" spans="1:28" ht="13.5" thickBot="1">
      <c r="A16" s="4"/>
      <c r="B16" s="51" t="str">
        <f>Taal!A29</f>
        <v>criteria</v>
      </c>
      <c r="C16" s="6">
        <f>IF('E-PRTR overview'!D8="","",'E-PRTR overview'!D8)</f>
      </c>
      <c r="D16" s="12"/>
      <c r="E16" s="43" t="str">
        <f>Taal!A88</f>
        <v>The columns B-G of the table is a copy of annex II of the regulation. This table is used to show the pollutants' number, name and annual threshold value automatically </v>
      </c>
      <c r="F16" s="6"/>
      <c r="G16" s="6"/>
      <c r="H16" s="4"/>
      <c r="I16" s="280" t="s">
        <v>389</v>
      </c>
      <c r="J16" s="281"/>
      <c r="K16" s="281"/>
      <c r="L16" s="281"/>
      <c r="M16" s="281"/>
      <c r="N16" s="281"/>
      <c r="O16" s="281"/>
      <c r="P16" s="281"/>
      <c r="Q16" s="281"/>
      <c r="R16" s="281"/>
      <c r="S16" s="281"/>
      <c r="T16" s="281"/>
      <c r="U16" s="281"/>
      <c r="V16" s="281"/>
      <c r="W16" s="281"/>
      <c r="X16" s="281"/>
      <c r="Y16" s="281"/>
      <c r="Z16" s="282"/>
      <c r="AA16" s="52"/>
      <c r="AB16" s="63"/>
    </row>
    <row r="17" spans="1:28" ht="13.5" thickBot="1">
      <c r="A17" s="4" t="str">
        <f>Taal!A87</f>
        <v>Selection number</v>
      </c>
      <c r="B17" s="288" t="s">
        <v>6</v>
      </c>
      <c r="C17" s="288" t="str">
        <f>Taal!A130</f>
        <v>CAS-number</v>
      </c>
      <c r="D17" s="290" t="str">
        <f>Taal!A131</f>
        <v>Pollutant</v>
      </c>
      <c r="E17" s="280" t="str">
        <f>Taal!A32</f>
        <v>E-PRTR annual threshold value</v>
      </c>
      <c r="F17" s="281"/>
      <c r="G17" s="282"/>
      <c r="H17" s="54" t="str">
        <f>Taal!A86</f>
        <v>Text for pull down menu</v>
      </c>
      <c r="I17" s="283" t="str">
        <f>Taal!A25</f>
        <v>Air</v>
      </c>
      <c r="J17" s="284"/>
      <c r="K17" s="284"/>
      <c r="L17" s="284"/>
      <c r="M17" s="284"/>
      <c r="N17" s="284"/>
      <c r="O17" s="284"/>
      <c r="P17" s="284"/>
      <c r="Q17" s="285"/>
      <c r="R17" s="280" t="str">
        <f>Taal!A26</f>
        <v>Water</v>
      </c>
      <c r="S17" s="281"/>
      <c r="T17" s="281"/>
      <c r="U17" s="281"/>
      <c r="V17" s="281"/>
      <c r="W17" s="281"/>
      <c r="X17" s="281"/>
      <c r="Y17" s="281"/>
      <c r="Z17" s="282"/>
      <c r="AA17" s="55" t="str">
        <f>Taal!A94</f>
        <v>Sequence number in pull down list</v>
      </c>
      <c r="AB17" s="56" t="str">
        <f>Taal!A32</f>
        <v>E-PRTR annual threshold value</v>
      </c>
    </row>
    <row r="18" spans="1:28" ht="13.5" thickBot="1">
      <c r="A18" s="4">
        <v>0</v>
      </c>
      <c r="B18" s="289"/>
      <c r="C18" s="289"/>
      <c r="D18" s="291"/>
      <c r="E18" s="57" t="str">
        <f>Taal!A83</f>
        <v>to air (column la) kg/year</v>
      </c>
      <c r="F18" s="53" t="str">
        <f>Taal!A84</f>
        <v>to water (column lb) kg/year</v>
      </c>
      <c r="G18" s="53" t="str">
        <f>Taal!A85</f>
        <v>to soil (column lc) kg/year</v>
      </c>
      <c r="H18" s="110"/>
      <c r="I18" s="58">
        <v>1</v>
      </c>
      <c r="J18" s="59">
        <f>I18+1</f>
        <v>2</v>
      </c>
      <c r="K18" s="59">
        <f aca="true" t="shared" si="0" ref="K18:Q18">J18+1</f>
        <v>3</v>
      </c>
      <c r="L18" s="59">
        <f t="shared" si="0"/>
        <v>4</v>
      </c>
      <c r="M18" s="59">
        <f t="shared" si="0"/>
        <v>5</v>
      </c>
      <c r="N18" s="59">
        <f t="shared" si="0"/>
        <v>6</v>
      </c>
      <c r="O18" s="59">
        <f t="shared" si="0"/>
        <v>7</v>
      </c>
      <c r="P18" s="59">
        <f t="shared" si="0"/>
        <v>8</v>
      </c>
      <c r="Q18" s="60">
        <f t="shared" si="0"/>
        <v>9</v>
      </c>
      <c r="R18" s="61">
        <f>I18</f>
        <v>1</v>
      </c>
      <c r="S18" s="59">
        <f aca="true" t="shared" si="1" ref="S18:Z18">J18</f>
        <v>2</v>
      </c>
      <c r="T18" s="59">
        <f t="shared" si="1"/>
        <v>3</v>
      </c>
      <c r="U18" s="59">
        <f t="shared" si="1"/>
        <v>4</v>
      </c>
      <c r="V18" s="59">
        <f t="shared" si="1"/>
        <v>5</v>
      </c>
      <c r="W18" s="59">
        <f t="shared" si="1"/>
        <v>6</v>
      </c>
      <c r="X18" s="59">
        <f t="shared" si="1"/>
        <v>7</v>
      </c>
      <c r="Y18" s="59">
        <f t="shared" si="1"/>
        <v>8</v>
      </c>
      <c r="Z18" s="60">
        <f t="shared" si="1"/>
        <v>9</v>
      </c>
      <c r="AA18" s="51"/>
      <c r="AB18" s="62">
        <v>8</v>
      </c>
    </row>
    <row r="19" spans="1:28" ht="12.75">
      <c r="A19" s="4">
        <f>IF(AND(ISNUMBER(FIND(UPPER($C$16),UPPER(H19))),INDEX(E19:G19,$C$14)&lt;&gt;"—",OR(C15=FALSE,INDEX(I19:Q19,$C$10)="x",INDEX(R19:Z19,$C$10)="x")),ABS(A18)+1,-ABS(A18))</f>
        <v>1</v>
      </c>
      <c r="B19" s="15">
        <v>1</v>
      </c>
      <c r="C19" s="16" t="s">
        <v>7</v>
      </c>
      <c r="D19" s="16" t="str">
        <f>Taal!A132</f>
        <v>methane (CH4)</v>
      </c>
      <c r="E19" s="80">
        <v>100000</v>
      </c>
      <c r="F19" s="80" t="s">
        <v>71</v>
      </c>
      <c r="G19" s="80" t="s">
        <v>71</v>
      </c>
      <c r="H19" s="4" t="str">
        <f>CONCATENATE("E-PRTR:",B19," / ",D19,IF(C19&lt;&gt;"",CONCATENATE(" / CAS:",C19),""))</f>
        <v>E-PRTR:1 / methane (CH4) / CAS:74-82-8</v>
      </c>
      <c r="I19" s="31" t="s">
        <v>88</v>
      </c>
      <c r="J19" s="32" t="s">
        <v>88</v>
      </c>
      <c r="K19" s="32" t="s">
        <v>88</v>
      </c>
      <c r="L19" s="32" t="s">
        <v>88</v>
      </c>
      <c r="M19" s="32" t="s">
        <v>88</v>
      </c>
      <c r="N19" s="32" t="s">
        <v>88</v>
      </c>
      <c r="O19" s="32" t="s">
        <v>88</v>
      </c>
      <c r="P19" s="32" t="s">
        <v>88</v>
      </c>
      <c r="Q19" s="33"/>
      <c r="R19" s="29"/>
      <c r="S19" s="24"/>
      <c r="T19" s="24"/>
      <c r="U19" s="24"/>
      <c r="V19" s="24"/>
      <c r="W19" s="24"/>
      <c r="X19" s="24"/>
      <c r="Y19" s="24"/>
      <c r="Z19" s="25"/>
      <c r="AA19" s="36" t="str">
        <f>IF(ISNA(VLOOKUP($B19,$A$19:$H$109,8,0)),"",VLOOKUP($B19,$A$19:$H$109,8,0))</f>
        <v>E-PRTR:1 / methane (CH4) / CAS:74-82-8</v>
      </c>
      <c r="AB19" s="38">
        <f>IF(ISNA(VLOOKUP($B19,$A$19:$H$109,4+$C$14,0)),"",VLOOKUP($B19,$A$19:$H$109,4+$C$14,0))</f>
        <v>100000</v>
      </c>
    </row>
    <row r="20" spans="1:28" ht="12.75">
      <c r="A20" s="4">
        <f aca="true" t="shared" si="2" ref="A20:A83">IF(AND(ISNUMBER(FIND(UPPER($C$16),UPPER(H20))),INDEX(E20:G20,$C$14)&lt;&gt;"—",OR(C16=FALSE,INDEX(I20:Q20,$C$10)="x",INDEX(R20:Z20,$C$10)="x")),ABS(A19)+1,-ABS(A19))</f>
        <v>2</v>
      </c>
      <c r="B20" s="17">
        <v>2</v>
      </c>
      <c r="C20" s="18" t="s">
        <v>8</v>
      </c>
      <c r="D20" s="18" t="str">
        <f>Taal!A133</f>
        <v>carbon monoxide (CO)</v>
      </c>
      <c r="E20" s="81">
        <v>500000</v>
      </c>
      <c r="F20" s="81" t="s">
        <v>71</v>
      </c>
      <c r="G20" s="81" t="s">
        <v>71</v>
      </c>
      <c r="H20" s="4" t="str">
        <f aca="true" t="shared" si="3" ref="H20:H83">CONCATENATE("E-PRTR:",B20," / ",D20,IF(C20&lt;&gt;"",CONCATENATE(" / CAS:",C20),""))</f>
        <v>E-PRTR:2 / carbon monoxide (CO) / CAS:630-08-0</v>
      </c>
      <c r="I20" s="23" t="s">
        <v>88</v>
      </c>
      <c r="J20" s="24" t="s">
        <v>88</v>
      </c>
      <c r="K20" s="24" t="s">
        <v>88</v>
      </c>
      <c r="L20" s="24" t="s">
        <v>88</v>
      </c>
      <c r="M20" s="24" t="s">
        <v>88</v>
      </c>
      <c r="N20" s="24" t="s">
        <v>88</v>
      </c>
      <c r="O20" s="24"/>
      <c r="P20" s="24" t="s">
        <v>88</v>
      </c>
      <c r="Q20" s="25" t="s">
        <v>88</v>
      </c>
      <c r="R20" s="29"/>
      <c r="S20" s="24"/>
      <c r="T20" s="24"/>
      <c r="U20" s="24"/>
      <c r="V20" s="24"/>
      <c r="W20" s="24"/>
      <c r="X20" s="24"/>
      <c r="Y20" s="24"/>
      <c r="Z20" s="25"/>
      <c r="AA20" s="36" t="str">
        <f aca="true" t="shared" si="4" ref="AA20:AA83">IF(ISNA(VLOOKUP($B20,$A$19:$H$109,8,0)),"",VLOOKUP($B20,$A$19:$H$109,8,0))</f>
        <v>E-PRTR:2 / carbon monoxide (CO) / CAS:630-08-0</v>
      </c>
      <c r="AB20" s="38">
        <f aca="true" t="shared" si="5" ref="AB20:AB51">IF(ISNA(VLOOKUP($B20,$A$19:$H$109,8,0)),"",VLOOKUP($B20,$A$19:$H$109,4+$C$14,0))</f>
        <v>500000</v>
      </c>
    </row>
    <row r="21" spans="1:28" ht="12.75">
      <c r="A21" s="4">
        <f t="shared" si="2"/>
        <v>3</v>
      </c>
      <c r="B21" s="17">
        <v>3</v>
      </c>
      <c r="C21" s="18" t="s">
        <v>9</v>
      </c>
      <c r="D21" s="18" t="str">
        <f>Taal!A134</f>
        <v>carbon dioxide (CO2)</v>
      </c>
      <c r="E21" s="81">
        <v>100000000</v>
      </c>
      <c r="F21" s="81" t="s">
        <v>71</v>
      </c>
      <c r="G21" s="81" t="s">
        <v>71</v>
      </c>
      <c r="H21" s="4" t="str">
        <f t="shared" si="3"/>
        <v>E-PRTR:3 / carbon dioxide (CO2) / CAS:124-38-9</v>
      </c>
      <c r="I21" s="23" t="s">
        <v>88</v>
      </c>
      <c r="J21" s="24" t="s">
        <v>88</v>
      </c>
      <c r="K21" s="24" t="s">
        <v>88</v>
      </c>
      <c r="L21" s="24" t="s">
        <v>88</v>
      </c>
      <c r="M21" s="24" t="s">
        <v>88</v>
      </c>
      <c r="N21" s="24" t="s">
        <v>88</v>
      </c>
      <c r="O21" s="24"/>
      <c r="P21" s="24" t="s">
        <v>88</v>
      </c>
      <c r="Q21" s="25" t="s">
        <v>88</v>
      </c>
      <c r="R21" s="29"/>
      <c r="S21" s="24"/>
      <c r="T21" s="24"/>
      <c r="U21" s="24"/>
      <c r="V21" s="24"/>
      <c r="W21" s="24"/>
      <c r="X21" s="24"/>
      <c r="Y21" s="24"/>
      <c r="Z21" s="25"/>
      <c r="AA21" s="36" t="str">
        <f t="shared" si="4"/>
        <v>E-PRTR:3 / carbon dioxide (CO2) / CAS:124-38-9</v>
      </c>
      <c r="AB21" s="38">
        <f t="shared" si="5"/>
        <v>100000000</v>
      </c>
    </row>
    <row r="22" spans="1:28" ht="12.75">
      <c r="A22" s="4">
        <f t="shared" si="2"/>
        <v>4</v>
      </c>
      <c r="B22" s="17">
        <v>4</v>
      </c>
      <c r="C22" s="19"/>
      <c r="D22" s="18" t="str">
        <f>Taal!A135</f>
        <v>hydro-fluorocarbons (HFCs)</v>
      </c>
      <c r="E22" s="81">
        <v>100</v>
      </c>
      <c r="F22" s="81" t="s">
        <v>71</v>
      </c>
      <c r="G22" s="81" t="s">
        <v>71</v>
      </c>
      <c r="H22" s="4" t="str">
        <f t="shared" si="3"/>
        <v>E-PRTR:4 / hydro-fluorocarbons (HFCs)</v>
      </c>
      <c r="I22" s="23" t="s">
        <v>88</v>
      </c>
      <c r="J22" s="24" t="s">
        <v>88</v>
      </c>
      <c r="K22" s="24" t="s">
        <v>88</v>
      </c>
      <c r="L22" s="24" t="s">
        <v>88</v>
      </c>
      <c r="M22" s="24" t="s">
        <v>88</v>
      </c>
      <c r="N22" s="24" t="s">
        <v>88</v>
      </c>
      <c r="O22" s="24" t="s">
        <v>88</v>
      </c>
      <c r="P22" s="24" t="s">
        <v>88</v>
      </c>
      <c r="Q22" s="25" t="s">
        <v>88</v>
      </c>
      <c r="R22" s="29"/>
      <c r="S22" s="24"/>
      <c r="T22" s="24"/>
      <c r="U22" s="24"/>
      <c r="V22" s="24"/>
      <c r="W22" s="24"/>
      <c r="X22" s="24"/>
      <c r="Y22" s="24"/>
      <c r="Z22" s="25"/>
      <c r="AA22" s="36" t="str">
        <f t="shared" si="4"/>
        <v>E-PRTR:4 / hydro-fluorocarbons (HFCs)</v>
      </c>
      <c r="AB22" s="38">
        <f t="shared" si="5"/>
        <v>100</v>
      </c>
    </row>
    <row r="23" spans="1:28" ht="12.75">
      <c r="A23" s="4">
        <f t="shared" si="2"/>
        <v>5</v>
      </c>
      <c r="B23" s="17">
        <v>5</v>
      </c>
      <c r="C23" s="18" t="s">
        <v>10</v>
      </c>
      <c r="D23" s="18" t="str">
        <f>Taal!A136</f>
        <v>nitrous oxide (N2O)</v>
      </c>
      <c r="E23" s="81">
        <v>10000</v>
      </c>
      <c r="F23" s="81" t="s">
        <v>71</v>
      </c>
      <c r="G23" s="81" t="s">
        <v>71</v>
      </c>
      <c r="H23" s="4" t="str">
        <f t="shared" si="3"/>
        <v>E-PRTR:5 / nitrous oxide (N2O) / CAS:10024-97-2</v>
      </c>
      <c r="I23" s="23" t="s">
        <v>88</v>
      </c>
      <c r="J23" s="24" t="s">
        <v>88</v>
      </c>
      <c r="K23" s="24" t="s">
        <v>88</v>
      </c>
      <c r="L23" s="24" t="s">
        <v>88</v>
      </c>
      <c r="M23" s="24" t="s">
        <v>88</v>
      </c>
      <c r="N23" s="24" t="s">
        <v>88</v>
      </c>
      <c r="O23" s="24" t="s">
        <v>88</v>
      </c>
      <c r="P23" s="24" t="s">
        <v>88</v>
      </c>
      <c r="Q23" s="25" t="s">
        <v>88</v>
      </c>
      <c r="R23" s="29"/>
      <c r="S23" s="24"/>
      <c r="T23" s="24"/>
      <c r="U23" s="24"/>
      <c r="V23" s="24"/>
      <c r="W23" s="24"/>
      <c r="X23" s="24"/>
      <c r="Y23" s="24"/>
      <c r="Z23" s="25"/>
      <c r="AA23" s="36" t="str">
        <f t="shared" si="4"/>
        <v>E-PRTR:5 / nitrous oxide (N2O) / CAS:10024-97-2</v>
      </c>
      <c r="AB23" s="38">
        <f t="shared" si="5"/>
        <v>10000</v>
      </c>
    </row>
    <row r="24" spans="1:28" ht="12.75">
      <c r="A24" s="4">
        <f t="shared" si="2"/>
        <v>6</v>
      </c>
      <c r="B24" s="17">
        <v>6</v>
      </c>
      <c r="C24" s="18" t="s">
        <v>11</v>
      </c>
      <c r="D24" s="18" t="str">
        <f>Taal!A137</f>
        <v>ammonia (NH3)</v>
      </c>
      <c r="E24" s="81">
        <v>10000</v>
      </c>
      <c r="F24" s="81" t="s">
        <v>71</v>
      </c>
      <c r="G24" s="81" t="s">
        <v>71</v>
      </c>
      <c r="H24" s="4" t="str">
        <f t="shared" si="3"/>
        <v>E-PRTR:6 / ammonia (NH3) / CAS:7664-41-7</v>
      </c>
      <c r="I24" s="23" t="s">
        <v>88</v>
      </c>
      <c r="J24" s="24" t="s">
        <v>88</v>
      </c>
      <c r="K24" s="24" t="s">
        <v>88</v>
      </c>
      <c r="L24" s="24" t="s">
        <v>88</v>
      </c>
      <c r="M24" s="24" t="s">
        <v>88</v>
      </c>
      <c r="N24" s="24" t="s">
        <v>88</v>
      </c>
      <c r="O24" s="24"/>
      <c r="P24" s="24" t="s">
        <v>88</v>
      </c>
      <c r="Q24" s="25" t="s">
        <v>88</v>
      </c>
      <c r="R24" s="29"/>
      <c r="S24" s="24"/>
      <c r="T24" s="24"/>
      <c r="U24" s="24"/>
      <c r="V24" s="24"/>
      <c r="W24" s="24"/>
      <c r="X24" s="24"/>
      <c r="Y24" s="24"/>
      <c r="Z24" s="25"/>
      <c r="AA24" s="36" t="str">
        <f t="shared" si="4"/>
        <v>E-PRTR:6 / ammonia (NH3) / CAS:7664-41-7</v>
      </c>
      <c r="AB24" s="38">
        <f t="shared" si="5"/>
        <v>10000</v>
      </c>
    </row>
    <row r="25" spans="1:28" ht="12.75">
      <c r="A25" s="4">
        <f t="shared" si="2"/>
        <v>7</v>
      </c>
      <c r="B25" s="17">
        <v>7</v>
      </c>
      <c r="C25" s="19"/>
      <c r="D25" s="18" t="str">
        <f>Taal!A138</f>
        <v>non-methane volatile organic compounds (NMVOC)</v>
      </c>
      <c r="E25" s="81">
        <v>100000</v>
      </c>
      <c r="F25" s="81" t="s">
        <v>71</v>
      </c>
      <c r="G25" s="81" t="s">
        <v>71</v>
      </c>
      <c r="H25" s="4" t="str">
        <f t="shared" si="3"/>
        <v>E-PRTR:7 / non-methane volatile organic compounds (NMVOC)</v>
      </c>
      <c r="I25" s="23" t="s">
        <v>88</v>
      </c>
      <c r="J25" s="24" t="s">
        <v>88</v>
      </c>
      <c r="K25" s="24" t="s">
        <v>88</v>
      </c>
      <c r="L25" s="24" t="s">
        <v>88</v>
      </c>
      <c r="M25" s="24" t="s">
        <v>88</v>
      </c>
      <c r="N25" s="24" t="s">
        <v>88</v>
      </c>
      <c r="O25" s="24"/>
      <c r="P25" s="24" t="s">
        <v>88</v>
      </c>
      <c r="Q25" s="25" t="s">
        <v>88</v>
      </c>
      <c r="R25" s="29"/>
      <c r="S25" s="24"/>
      <c r="T25" s="24"/>
      <c r="U25" s="24"/>
      <c r="V25" s="24"/>
      <c r="W25" s="24"/>
      <c r="X25" s="24"/>
      <c r="Y25" s="24"/>
      <c r="Z25" s="25"/>
      <c r="AA25" s="36" t="str">
        <f t="shared" si="4"/>
        <v>E-PRTR:7 / non-methane volatile organic compounds (NMVOC)</v>
      </c>
      <c r="AB25" s="38">
        <f t="shared" si="5"/>
        <v>100000</v>
      </c>
    </row>
    <row r="26" spans="1:28" ht="12.75">
      <c r="A26" s="4">
        <f t="shared" si="2"/>
        <v>8</v>
      </c>
      <c r="B26" s="17">
        <v>8</v>
      </c>
      <c r="C26" s="19"/>
      <c r="D26" s="18" t="str">
        <f>Taal!A139</f>
        <v>nitrogen oxides (NOx/NO2)</v>
      </c>
      <c r="E26" s="81">
        <v>100000</v>
      </c>
      <c r="F26" s="81" t="s">
        <v>71</v>
      </c>
      <c r="G26" s="81" t="s">
        <v>71</v>
      </c>
      <c r="H26" s="4" t="str">
        <f t="shared" si="3"/>
        <v>E-PRTR:8 / nitrogen oxides (NOx/NO2)</v>
      </c>
      <c r="I26" s="23" t="s">
        <v>88</v>
      </c>
      <c r="J26" s="24" t="s">
        <v>88</v>
      </c>
      <c r="K26" s="24" t="s">
        <v>88</v>
      </c>
      <c r="L26" s="24" t="s">
        <v>88</v>
      </c>
      <c r="M26" s="24" t="s">
        <v>88</v>
      </c>
      <c r="N26" s="24" t="s">
        <v>88</v>
      </c>
      <c r="O26" s="24"/>
      <c r="P26" s="24" t="s">
        <v>88</v>
      </c>
      <c r="Q26" s="25" t="s">
        <v>88</v>
      </c>
      <c r="R26" s="29"/>
      <c r="S26" s="24"/>
      <c r="T26" s="24"/>
      <c r="U26" s="24"/>
      <c r="V26" s="24"/>
      <c r="W26" s="24"/>
      <c r="X26" s="24"/>
      <c r="Y26" s="24"/>
      <c r="Z26" s="25"/>
      <c r="AA26" s="36" t="str">
        <f t="shared" si="4"/>
        <v>E-PRTR:8 / nitrogen oxides (NOx/NO2)</v>
      </c>
      <c r="AB26" s="38">
        <f t="shared" si="5"/>
        <v>100000</v>
      </c>
    </row>
    <row r="27" spans="1:28" ht="12.75">
      <c r="A27" s="4">
        <f t="shared" si="2"/>
        <v>9</v>
      </c>
      <c r="B27" s="17">
        <v>9</v>
      </c>
      <c r="C27" s="19"/>
      <c r="D27" s="18" t="str">
        <f>Taal!A140</f>
        <v>perfluorocarbons (PFCs)</v>
      </c>
      <c r="E27" s="81">
        <v>100</v>
      </c>
      <c r="F27" s="81" t="s">
        <v>71</v>
      </c>
      <c r="G27" s="81" t="s">
        <v>71</v>
      </c>
      <c r="H27" s="4" t="str">
        <f t="shared" si="3"/>
        <v>E-PRTR:9 / perfluorocarbons (PFCs)</v>
      </c>
      <c r="I27" s="23" t="s">
        <v>88</v>
      </c>
      <c r="J27" s="24" t="s">
        <v>88</v>
      </c>
      <c r="K27" s="24"/>
      <c r="L27" s="24" t="s">
        <v>88</v>
      </c>
      <c r="M27" s="24" t="s">
        <v>88</v>
      </c>
      <c r="N27" s="24"/>
      <c r="O27" s="24"/>
      <c r="P27" s="24"/>
      <c r="Q27" s="25" t="s">
        <v>88</v>
      </c>
      <c r="R27" s="29"/>
      <c r="S27" s="24"/>
      <c r="T27" s="24"/>
      <c r="U27" s="24"/>
      <c r="V27" s="24"/>
      <c r="W27" s="24"/>
      <c r="X27" s="24"/>
      <c r="Y27" s="24"/>
      <c r="Z27" s="25"/>
      <c r="AA27" s="36" t="str">
        <f t="shared" si="4"/>
        <v>E-PRTR:9 / perfluorocarbons (PFCs)</v>
      </c>
      <c r="AB27" s="38">
        <f t="shared" si="5"/>
        <v>100</v>
      </c>
    </row>
    <row r="28" spans="1:28" ht="12.75">
      <c r="A28" s="4">
        <f t="shared" si="2"/>
        <v>10</v>
      </c>
      <c r="B28" s="17">
        <v>10</v>
      </c>
      <c r="C28" s="18" t="s">
        <v>12</v>
      </c>
      <c r="D28" s="18" t="str">
        <f>Taal!A141</f>
        <v>sulphur hexafluoride (SF6) </v>
      </c>
      <c r="E28" s="81">
        <v>50</v>
      </c>
      <c r="F28" s="81" t="s">
        <v>71</v>
      </c>
      <c r="G28" s="81" t="s">
        <v>71</v>
      </c>
      <c r="H28" s="4" t="str">
        <f t="shared" si="3"/>
        <v>E-PRTR:10 / sulphur hexafluoride (SF6)  / CAS:2551-62-4</v>
      </c>
      <c r="I28" s="23" t="s">
        <v>88</v>
      </c>
      <c r="J28" s="24" t="s">
        <v>88</v>
      </c>
      <c r="K28" s="24"/>
      <c r="L28" s="24" t="s">
        <v>88</v>
      </c>
      <c r="M28" s="24" t="s">
        <v>88</v>
      </c>
      <c r="N28" s="24"/>
      <c r="O28" s="24"/>
      <c r="P28" s="24"/>
      <c r="Q28" s="25" t="s">
        <v>88</v>
      </c>
      <c r="R28" s="29"/>
      <c r="S28" s="24"/>
      <c r="T28" s="24"/>
      <c r="U28" s="24"/>
      <c r="V28" s="24"/>
      <c r="W28" s="24"/>
      <c r="X28" s="24"/>
      <c r="Y28" s="24"/>
      <c r="Z28" s="25"/>
      <c r="AA28" s="36" t="str">
        <f t="shared" si="4"/>
        <v>E-PRTR:10 / sulphur hexafluoride (SF6)  / CAS:2551-62-4</v>
      </c>
      <c r="AB28" s="38">
        <f t="shared" si="5"/>
        <v>50</v>
      </c>
    </row>
    <row r="29" spans="1:28" ht="12.75">
      <c r="A29" s="4">
        <f t="shared" si="2"/>
        <v>11</v>
      </c>
      <c r="B29" s="17">
        <v>11</v>
      </c>
      <c r="C29" s="19"/>
      <c r="D29" s="18" t="str">
        <f>Taal!A142</f>
        <v>sulphur oxides (SOx/SO2)</v>
      </c>
      <c r="E29" s="81">
        <v>150000</v>
      </c>
      <c r="F29" s="81" t="s">
        <v>71</v>
      </c>
      <c r="G29" s="81" t="s">
        <v>71</v>
      </c>
      <c r="H29" s="4" t="str">
        <f t="shared" si="3"/>
        <v>E-PRTR:11 / sulphur oxides (SOx/SO2)</v>
      </c>
      <c r="I29" s="23" t="s">
        <v>88</v>
      </c>
      <c r="J29" s="24" t="s">
        <v>88</v>
      </c>
      <c r="K29" s="24" t="s">
        <v>88</v>
      </c>
      <c r="L29" s="24" t="s">
        <v>88</v>
      </c>
      <c r="M29" s="24" t="s">
        <v>88</v>
      </c>
      <c r="N29" s="24" t="s">
        <v>88</v>
      </c>
      <c r="O29" s="24"/>
      <c r="P29" s="24" t="s">
        <v>88</v>
      </c>
      <c r="Q29" s="25" t="s">
        <v>88</v>
      </c>
      <c r="R29" s="29"/>
      <c r="S29" s="24"/>
      <c r="T29" s="24"/>
      <c r="U29" s="24"/>
      <c r="V29" s="24"/>
      <c r="W29" s="24"/>
      <c r="X29" s="24"/>
      <c r="Y29" s="24"/>
      <c r="Z29" s="25"/>
      <c r="AA29" s="36" t="str">
        <f t="shared" si="4"/>
        <v>E-PRTR:11 / sulphur oxides (SOx/SO2)</v>
      </c>
      <c r="AB29" s="38">
        <f t="shared" si="5"/>
        <v>150000</v>
      </c>
    </row>
    <row r="30" spans="1:28" ht="12.75">
      <c r="A30" s="4">
        <f t="shared" si="2"/>
        <v>-11</v>
      </c>
      <c r="B30" s="17">
        <v>12</v>
      </c>
      <c r="C30" s="19"/>
      <c r="D30" s="18" t="str">
        <f>Taal!A143</f>
        <v>total nitrogen</v>
      </c>
      <c r="E30" s="81" t="s">
        <v>71</v>
      </c>
      <c r="F30" s="81">
        <v>50000</v>
      </c>
      <c r="G30" s="81">
        <v>50000</v>
      </c>
      <c r="H30" s="4" t="str">
        <f t="shared" si="3"/>
        <v>E-PRTR:12 / total nitrogen</v>
      </c>
      <c r="I30" s="23"/>
      <c r="J30" s="24"/>
      <c r="K30" s="24"/>
      <c r="L30" s="24"/>
      <c r="M30" s="24"/>
      <c r="N30" s="24"/>
      <c r="O30" s="24"/>
      <c r="P30" s="24"/>
      <c r="Q30" s="25"/>
      <c r="R30" s="29" t="s">
        <v>88</v>
      </c>
      <c r="S30" s="24" t="s">
        <v>88</v>
      </c>
      <c r="T30" s="24" t="s">
        <v>88</v>
      </c>
      <c r="U30" s="24" t="s">
        <v>88</v>
      </c>
      <c r="V30" s="24" t="s">
        <v>88</v>
      </c>
      <c r="W30" s="24" t="s">
        <v>88</v>
      </c>
      <c r="X30" s="24" t="s">
        <v>88</v>
      </c>
      <c r="Y30" s="24" t="s">
        <v>88</v>
      </c>
      <c r="Z30" s="25" t="s">
        <v>88</v>
      </c>
      <c r="AA30" s="36" t="str">
        <f t="shared" si="4"/>
        <v>E-PRTR:14 / hydrochlorofluorocarbons (HCFCs)</v>
      </c>
      <c r="AB30" s="38">
        <f t="shared" si="5"/>
        <v>1</v>
      </c>
    </row>
    <row r="31" spans="1:28" ht="12.75">
      <c r="A31" s="4">
        <f t="shared" si="2"/>
        <v>-11</v>
      </c>
      <c r="B31" s="17">
        <v>13</v>
      </c>
      <c r="C31" s="19"/>
      <c r="D31" s="18" t="str">
        <f>Taal!A144</f>
        <v>total phosphorus</v>
      </c>
      <c r="E31" s="81" t="s">
        <v>71</v>
      </c>
      <c r="F31" s="81">
        <v>5000</v>
      </c>
      <c r="G31" s="81">
        <v>5000</v>
      </c>
      <c r="H31" s="4" t="str">
        <f t="shared" si="3"/>
        <v>E-PRTR:13 / total phosphorus</v>
      </c>
      <c r="I31" s="23"/>
      <c r="J31" s="24"/>
      <c r="K31" s="24"/>
      <c r="L31" s="24"/>
      <c r="M31" s="24"/>
      <c r="N31" s="24"/>
      <c r="O31" s="24"/>
      <c r="P31" s="24"/>
      <c r="Q31" s="25"/>
      <c r="R31" s="29" t="s">
        <v>88</v>
      </c>
      <c r="S31" s="24" t="s">
        <v>88</v>
      </c>
      <c r="T31" s="24" t="s">
        <v>88</v>
      </c>
      <c r="U31" s="24" t="s">
        <v>88</v>
      </c>
      <c r="V31" s="24" t="s">
        <v>88</v>
      </c>
      <c r="W31" s="24" t="s">
        <v>88</v>
      </c>
      <c r="X31" s="24" t="s">
        <v>88</v>
      </c>
      <c r="Y31" s="24" t="s">
        <v>88</v>
      </c>
      <c r="Z31" s="25" t="s">
        <v>88</v>
      </c>
      <c r="AA31" s="36" t="str">
        <f t="shared" si="4"/>
        <v>E-PRTR:15 / chlorofluorocarbons (CFCs)</v>
      </c>
      <c r="AB31" s="38">
        <f t="shared" si="5"/>
        <v>1</v>
      </c>
    </row>
    <row r="32" spans="1:28" ht="12.75">
      <c r="A32" s="4">
        <f t="shared" si="2"/>
        <v>12</v>
      </c>
      <c r="B32" s="17">
        <v>14</v>
      </c>
      <c r="C32" s="19"/>
      <c r="D32" s="18" t="str">
        <f>Taal!A145</f>
        <v>hydrochlorofluorocarbons (HCFCs)</v>
      </c>
      <c r="E32" s="81">
        <v>1</v>
      </c>
      <c r="F32" s="81" t="s">
        <v>71</v>
      </c>
      <c r="G32" s="81" t="s">
        <v>71</v>
      </c>
      <c r="H32" s="4" t="str">
        <f t="shared" si="3"/>
        <v>E-PRTR:14 / hydrochlorofluorocarbons (HCFCs)</v>
      </c>
      <c r="I32" s="23" t="s">
        <v>88</v>
      </c>
      <c r="J32" s="24" t="s">
        <v>88</v>
      </c>
      <c r="K32" s="24"/>
      <c r="L32" s="24" t="s">
        <v>88</v>
      </c>
      <c r="M32" s="24" t="s">
        <v>88</v>
      </c>
      <c r="N32" s="24"/>
      <c r="O32" s="24"/>
      <c r="P32" s="24"/>
      <c r="Q32" s="25"/>
      <c r="R32" s="29"/>
      <c r="S32" s="24"/>
      <c r="T32" s="24"/>
      <c r="U32" s="24"/>
      <c r="V32" s="24"/>
      <c r="W32" s="24"/>
      <c r="X32" s="24"/>
      <c r="Y32" s="24"/>
      <c r="Z32" s="25"/>
      <c r="AA32" s="36" t="str">
        <f t="shared" si="4"/>
        <v>E-PRTR:16 / halons</v>
      </c>
      <c r="AB32" s="38">
        <f t="shared" si="5"/>
        <v>1</v>
      </c>
    </row>
    <row r="33" spans="1:28" ht="12.75">
      <c r="A33" s="4">
        <f t="shared" si="2"/>
        <v>13</v>
      </c>
      <c r="B33" s="17">
        <v>15</v>
      </c>
      <c r="C33" s="19"/>
      <c r="D33" s="18" t="str">
        <f>Taal!A146</f>
        <v>chlorofluorocarbons (CFCs)</v>
      </c>
      <c r="E33" s="81">
        <v>1</v>
      </c>
      <c r="F33" s="81" t="s">
        <v>71</v>
      </c>
      <c r="G33" s="81" t="s">
        <v>71</v>
      </c>
      <c r="H33" s="4" t="str">
        <f t="shared" si="3"/>
        <v>E-PRTR:15 / chlorofluorocarbons (CFCs)</v>
      </c>
      <c r="I33" s="23"/>
      <c r="J33" s="24" t="s">
        <v>88</v>
      </c>
      <c r="K33" s="24"/>
      <c r="L33" s="24" t="s">
        <v>88</v>
      </c>
      <c r="M33" s="24" t="s">
        <v>88</v>
      </c>
      <c r="N33" s="24"/>
      <c r="O33" s="24"/>
      <c r="P33" s="24"/>
      <c r="Q33" s="25"/>
      <c r="R33" s="29"/>
      <c r="S33" s="24"/>
      <c r="T33" s="24"/>
      <c r="U33" s="24"/>
      <c r="V33" s="24"/>
      <c r="W33" s="24"/>
      <c r="X33" s="24"/>
      <c r="Y33" s="24"/>
      <c r="Z33" s="25"/>
      <c r="AA33" s="36" t="str">
        <f t="shared" si="4"/>
        <v>E-PRTR:17 / arsenic and compounds (as As)</v>
      </c>
      <c r="AB33" s="38">
        <f t="shared" si="5"/>
        <v>20</v>
      </c>
    </row>
    <row r="34" spans="1:28" ht="12.75">
      <c r="A34" s="4">
        <f t="shared" si="2"/>
        <v>14</v>
      </c>
      <c r="B34" s="17">
        <v>16</v>
      </c>
      <c r="C34" s="19"/>
      <c r="D34" s="18" t="str">
        <f>Taal!A147</f>
        <v>halons</v>
      </c>
      <c r="E34" s="81">
        <v>1</v>
      </c>
      <c r="F34" s="81" t="s">
        <v>71</v>
      </c>
      <c r="G34" s="81" t="s">
        <v>71</v>
      </c>
      <c r="H34" s="4" t="str">
        <f t="shared" si="3"/>
        <v>E-PRTR:16 / halons</v>
      </c>
      <c r="I34" s="23"/>
      <c r="J34" s="24" t="s">
        <v>88</v>
      </c>
      <c r="K34" s="24"/>
      <c r="L34" s="24" t="s">
        <v>88</v>
      </c>
      <c r="M34" s="24" t="s">
        <v>88</v>
      </c>
      <c r="N34" s="24"/>
      <c r="O34" s="24"/>
      <c r="P34" s="24"/>
      <c r="Q34" s="25"/>
      <c r="R34" s="29"/>
      <c r="S34" s="24"/>
      <c r="T34" s="24"/>
      <c r="U34" s="24"/>
      <c r="V34" s="24"/>
      <c r="W34" s="24"/>
      <c r="X34" s="24"/>
      <c r="Y34" s="24"/>
      <c r="Z34" s="25"/>
      <c r="AA34" s="36" t="str">
        <f t="shared" si="4"/>
        <v>E-PRTR:18 / cadmium and compounds (as Cd)</v>
      </c>
      <c r="AB34" s="38">
        <f t="shared" si="5"/>
        <v>10</v>
      </c>
    </row>
    <row r="35" spans="1:28" ht="12.75">
      <c r="A35" s="4">
        <f t="shared" si="2"/>
        <v>15</v>
      </c>
      <c r="B35" s="17">
        <v>17</v>
      </c>
      <c r="C35" s="19"/>
      <c r="D35" s="18" t="str">
        <f>Taal!A148</f>
        <v>arsenic and compounds (as As)</v>
      </c>
      <c r="E35" s="81">
        <v>20</v>
      </c>
      <c r="F35" s="81">
        <v>5</v>
      </c>
      <c r="G35" s="81">
        <v>5</v>
      </c>
      <c r="H35" s="4" t="str">
        <f t="shared" si="3"/>
        <v>E-PRTR:17 / arsenic and compounds (as As)</v>
      </c>
      <c r="I35" s="23" t="s">
        <v>88</v>
      </c>
      <c r="J35" s="24" t="s">
        <v>88</v>
      </c>
      <c r="K35" s="24" t="s">
        <v>88</v>
      </c>
      <c r="L35" s="24" t="s">
        <v>88</v>
      </c>
      <c r="M35" s="24" t="s">
        <v>88</v>
      </c>
      <c r="N35" s="24" t="s">
        <v>88</v>
      </c>
      <c r="O35" s="24"/>
      <c r="P35" s="24" t="s">
        <v>88</v>
      </c>
      <c r="Q35" s="25" t="s">
        <v>88</v>
      </c>
      <c r="R35" s="29" t="s">
        <v>88</v>
      </c>
      <c r="S35" s="24" t="s">
        <v>88</v>
      </c>
      <c r="T35" s="24" t="s">
        <v>88</v>
      </c>
      <c r="U35" s="24" t="s">
        <v>88</v>
      </c>
      <c r="V35" s="24" t="s">
        <v>88</v>
      </c>
      <c r="W35" s="24" t="s">
        <v>88</v>
      </c>
      <c r="X35" s="24"/>
      <c r="Y35" s="24" t="s">
        <v>88</v>
      </c>
      <c r="Z35" s="25" t="s">
        <v>88</v>
      </c>
      <c r="AA35" s="36" t="str">
        <f t="shared" si="4"/>
        <v>E-PRTR:19 / chromium and compounds (as Cr)</v>
      </c>
      <c r="AB35" s="38">
        <f t="shared" si="5"/>
        <v>100</v>
      </c>
    </row>
    <row r="36" spans="1:28" ht="12.75">
      <c r="A36" s="4">
        <f t="shared" si="2"/>
        <v>16</v>
      </c>
      <c r="B36" s="17">
        <v>18</v>
      </c>
      <c r="C36" s="19"/>
      <c r="D36" s="18" t="str">
        <f>Taal!A149</f>
        <v>cadmium and compounds (as Cd)</v>
      </c>
      <c r="E36" s="81">
        <v>10</v>
      </c>
      <c r="F36" s="81">
        <v>5</v>
      </c>
      <c r="G36" s="81">
        <v>5</v>
      </c>
      <c r="H36" s="4" t="str">
        <f t="shared" si="3"/>
        <v>E-PRTR:18 / cadmium and compounds (as Cd)</v>
      </c>
      <c r="I36" s="23" t="s">
        <v>88</v>
      </c>
      <c r="J36" s="24" t="s">
        <v>88</v>
      </c>
      <c r="K36" s="24" t="s">
        <v>88</v>
      </c>
      <c r="L36" s="24" t="s">
        <v>88</v>
      </c>
      <c r="M36" s="24" t="s">
        <v>88</v>
      </c>
      <c r="N36" s="24" t="s">
        <v>88</v>
      </c>
      <c r="O36" s="24"/>
      <c r="P36" s="24" t="s">
        <v>88</v>
      </c>
      <c r="Q36" s="25" t="s">
        <v>88</v>
      </c>
      <c r="R36" s="29" t="s">
        <v>88</v>
      </c>
      <c r="S36" s="24" t="s">
        <v>88</v>
      </c>
      <c r="T36" s="24" t="s">
        <v>88</v>
      </c>
      <c r="U36" s="24" t="s">
        <v>88</v>
      </c>
      <c r="V36" s="24" t="s">
        <v>88</v>
      </c>
      <c r="W36" s="24" t="s">
        <v>88</v>
      </c>
      <c r="X36" s="24"/>
      <c r="Y36" s="24" t="s">
        <v>88</v>
      </c>
      <c r="Z36" s="25" t="s">
        <v>88</v>
      </c>
      <c r="AA36" s="36" t="str">
        <f t="shared" si="4"/>
        <v>E-PRTR:20 / copper and compounds (as Cu)</v>
      </c>
      <c r="AB36" s="38">
        <f t="shared" si="5"/>
        <v>100</v>
      </c>
    </row>
    <row r="37" spans="1:28" ht="12.75">
      <c r="A37" s="4">
        <f t="shared" si="2"/>
        <v>17</v>
      </c>
      <c r="B37" s="17">
        <v>19</v>
      </c>
      <c r="C37" s="19"/>
      <c r="D37" s="18" t="str">
        <f>Taal!A150</f>
        <v>chromium and compounds (as Cr)</v>
      </c>
      <c r="E37" s="81">
        <v>100</v>
      </c>
      <c r="F37" s="81">
        <v>50</v>
      </c>
      <c r="G37" s="81">
        <v>50</v>
      </c>
      <c r="H37" s="4" t="str">
        <f t="shared" si="3"/>
        <v>E-PRTR:19 / chromium and compounds (as Cr)</v>
      </c>
      <c r="I37" s="23" t="s">
        <v>88</v>
      </c>
      <c r="J37" s="24" t="s">
        <v>88</v>
      </c>
      <c r="K37" s="24" t="s">
        <v>88</v>
      </c>
      <c r="L37" s="24" t="s">
        <v>88</v>
      </c>
      <c r="M37" s="24" t="s">
        <v>88</v>
      </c>
      <c r="N37" s="24" t="s">
        <v>88</v>
      </c>
      <c r="O37" s="24"/>
      <c r="P37" s="24"/>
      <c r="Q37" s="25" t="s">
        <v>88</v>
      </c>
      <c r="R37" s="29" t="s">
        <v>88</v>
      </c>
      <c r="S37" s="24" t="s">
        <v>88</v>
      </c>
      <c r="T37" s="24" t="s">
        <v>88</v>
      </c>
      <c r="U37" s="24" t="s">
        <v>88</v>
      </c>
      <c r="V37" s="24" t="s">
        <v>88</v>
      </c>
      <c r="W37" s="24" t="s">
        <v>88</v>
      </c>
      <c r="X37" s="24"/>
      <c r="Y37" s="24" t="s">
        <v>88</v>
      </c>
      <c r="Z37" s="25" t="s">
        <v>88</v>
      </c>
      <c r="AA37" s="36" t="str">
        <f t="shared" si="4"/>
        <v>E-PRTR:21 / mercury and compounds (as Hg)</v>
      </c>
      <c r="AB37" s="38">
        <f t="shared" si="5"/>
        <v>10</v>
      </c>
    </row>
    <row r="38" spans="1:28" ht="12.75">
      <c r="A38" s="4">
        <f t="shared" si="2"/>
        <v>18</v>
      </c>
      <c r="B38" s="17">
        <v>20</v>
      </c>
      <c r="C38" s="19"/>
      <c r="D38" s="18" t="str">
        <f>Taal!A151</f>
        <v>copper and compounds (as Cu)</v>
      </c>
      <c r="E38" s="81">
        <v>100</v>
      </c>
      <c r="F38" s="81">
        <v>50</v>
      </c>
      <c r="G38" s="81">
        <v>50</v>
      </c>
      <c r="H38" s="4" t="str">
        <f t="shared" si="3"/>
        <v>E-PRTR:20 / copper and compounds (as Cu)</v>
      </c>
      <c r="I38" s="23" t="s">
        <v>88</v>
      </c>
      <c r="J38" s="24" t="s">
        <v>88</v>
      </c>
      <c r="K38" s="24" t="s">
        <v>88</v>
      </c>
      <c r="L38" s="24" t="s">
        <v>88</v>
      </c>
      <c r="M38" s="24" t="s">
        <v>88</v>
      </c>
      <c r="N38" s="24" t="s">
        <v>88</v>
      </c>
      <c r="O38" s="24"/>
      <c r="P38" s="24"/>
      <c r="Q38" s="25" t="s">
        <v>88</v>
      </c>
      <c r="R38" s="29" t="s">
        <v>88</v>
      </c>
      <c r="S38" s="24" t="s">
        <v>88</v>
      </c>
      <c r="T38" s="24" t="s">
        <v>88</v>
      </c>
      <c r="U38" s="24" t="s">
        <v>88</v>
      </c>
      <c r="V38" s="24" t="s">
        <v>88</v>
      </c>
      <c r="W38" s="24" t="s">
        <v>88</v>
      </c>
      <c r="X38" s="24" t="s">
        <v>88</v>
      </c>
      <c r="Y38" s="24" t="s">
        <v>88</v>
      </c>
      <c r="Z38" s="25" t="s">
        <v>88</v>
      </c>
      <c r="AA38" s="36" t="str">
        <f t="shared" si="4"/>
        <v>E-PRTR:22 / nickel and compounds (as Ni)</v>
      </c>
      <c r="AB38" s="38">
        <f t="shared" si="5"/>
        <v>50</v>
      </c>
    </row>
    <row r="39" spans="1:28" ht="12.75">
      <c r="A39" s="4">
        <f t="shared" si="2"/>
        <v>19</v>
      </c>
      <c r="B39" s="17">
        <v>21</v>
      </c>
      <c r="C39" s="19"/>
      <c r="D39" s="18" t="str">
        <f>Taal!A152</f>
        <v>mercury and compounds (as Hg)</v>
      </c>
      <c r="E39" s="81">
        <v>10</v>
      </c>
      <c r="F39" s="81">
        <v>1</v>
      </c>
      <c r="G39" s="81">
        <v>1</v>
      </c>
      <c r="H39" s="4" t="str">
        <f t="shared" si="3"/>
        <v>E-PRTR:21 / mercury and compounds (as Hg)</v>
      </c>
      <c r="I39" s="23" t="s">
        <v>88</v>
      </c>
      <c r="J39" s="24" t="s">
        <v>88</v>
      </c>
      <c r="K39" s="24" t="s">
        <v>88</v>
      </c>
      <c r="L39" s="24" t="s">
        <v>88</v>
      </c>
      <c r="M39" s="24" t="s">
        <v>88</v>
      </c>
      <c r="N39" s="24" t="s">
        <v>88</v>
      </c>
      <c r="O39" s="24"/>
      <c r="P39" s="24" t="s">
        <v>88</v>
      </c>
      <c r="Q39" s="25" t="s">
        <v>88</v>
      </c>
      <c r="R39" s="29" t="s">
        <v>88</v>
      </c>
      <c r="S39" s="24" t="s">
        <v>88</v>
      </c>
      <c r="T39" s="24" t="s">
        <v>88</v>
      </c>
      <c r="U39" s="24" t="s">
        <v>88</v>
      </c>
      <c r="V39" s="24" t="s">
        <v>88</v>
      </c>
      <c r="W39" s="24" t="s">
        <v>88</v>
      </c>
      <c r="X39" s="24"/>
      <c r="Y39" s="24" t="s">
        <v>88</v>
      </c>
      <c r="Z39" s="25" t="s">
        <v>88</v>
      </c>
      <c r="AA39" s="36" t="str">
        <f t="shared" si="4"/>
        <v>E-PRTR:23 / lead and compounds (as Pb)</v>
      </c>
      <c r="AB39" s="38">
        <f t="shared" si="5"/>
        <v>200</v>
      </c>
    </row>
    <row r="40" spans="1:28" ht="12.75">
      <c r="A40" s="4">
        <f t="shared" si="2"/>
        <v>20</v>
      </c>
      <c r="B40" s="17">
        <v>22</v>
      </c>
      <c r="C40" s="19"/>
      <c r="D40" s="18" t="str">
        <f>Taal!A153</f>
        <v>nickel and compounds (as Ni)</v>
      </c>
      <c r="E40" s="81">
        <v>50</v>
      </c>
      <c r="F40" s="81">
        <v>20</v>
      </c>
      <c r="G40" s="81">
        <v>20</v>
      </c>
      <c r="H40" s="4" t="str">
        <f t="shared" si="3"/>
        <v>E-PRTR:22 / nickel and compounds (as Ni)</v>
      </c>
      <c r="I40" s="23" t="s">
        <v>88</v>
      </c>
      <c r="J40" s="24" t="s">
        <v>88</v>
      </c>
      <c r="K40" s="24" t="s">
        <v>88</v>
      </c>
      <c r="L40" s="24" t="s">
        <v>88</v>
      </c>
      <c r="M40" s="24" t="s">
        <v>88</v>
      </c>
      <c r="N40" s="24" t="s">
        <v>88</v>
      </c>
      <c r="O40" s="24"/>
      <c r="P40" s="24" t="s">
        <v>88</v>
      </c>
      <c r="Q40" s="25" t="s">
        <v>88</v>
      </c>
      <c r="R40" s="29" t="s">
        <v>88</v>
      </c>
      <c r="S40" s="24" t="s">
        <v>88</v>
      </c>
      <c r="T40" s="24" t="s">
        <v>88</v>
      </c>
      <c r="U40" s="24" t="s">
        <v>88</v>
      </c>
      <c r="V40" s="24" t="s">
        <v>88</v>
      </c>
      <c r="W40" s="24" t="s">
        <v>88</v>
      </c>
      <c r="X40" s="24"/>
      <c r="Y40" s="24" t="s">
        <v>88</v>
      </c>
      <c r="Z40" s="25" t="s">
        <v>88</v>
      </c>
      <c r="AA40" s="36" t="str">
        <f t="shared" si="4"/>
        <v>E-PRTR:24 / zinc and compounds (as Zn)</v>
      </c>
      <c r="AB40" s="38">
        <f t="shared" si="5"/>
        <v>200</v>
      </c>
    </row>
    <row r="41" spans="1:28" ht="12.75">
      <c r="A41" s="4">
        <f t="shared" si="2"/>
        <v>21</v>
      </c>
      <c r="B41" s="17">
        <v>23</v>
      </c>
      <c r="C41" s="19"/>
      <c r="D41" s="18" t="str">
        <f>Taal!A154</f>
        <v>lead and compounds (as Pb)</v>
      </c>
      <c r="E41" s="81">
        <v>200</v>
      </c>
      <c r="F41" s="81">
        <v>20</v>
      </c>
      <c r="G41" s="81">
        <v>20</v>
      </c>
      <c r="H41" s="4" t="str">
        <f t="shared" si="3"/>
        <v>E-PRTR:23 / lead and compounds (as Pb)</v>
      </c>
      <c r="I41" s="23" t="s">
        <v>88</v>
      </c>
      <c r="J41" s="24" t="s">
        <v>88</v>
      </c>
      <c r="K41" s="24" t="s">
        <v>88</v>
      </c>
      <c r="L41" s="24" t="s">
        <v>88</v>
      </c>
      <c r="M41" s="24" t="s">
        <v>88</v>
      </c>
      <c r="N41" s="24" t="s">
        <v>88</v>
      </c>
      <c r="O41" s="24"/>
      <c r="P41" s="24"/>
      <c r="Q41" s="25" t="s">
        <v>88</v>
      </c>
      <c r="R41" s="29" t="s">
        <v>88</v>
      </c>
      <c r="S41" s="24" t="s">
        <v>88</v>
      </c>
      <c r="T41" s="24" t="s">
        <v>88</v>
      </c>
      <c r="U41" s="24" t="s">
        <v>88</v>
      </c>
      <c r="V41" s="24" t="s">
        <v>88</v>
      </c>
      <c r="W41" s="24" t="s">
        <v>88</v>
      </c>
      <c r="X41" s="24"/>
      <c r="Y41" s="24" t="s">
        <v>88</v>
      </c>
      <c r="Z41" s="25" t="s">
        <v>88</v>
      </c>
      <c r="AA41" s="36" t="str">
        <f t="shared" si="4"/>
        <v>E-PRTR:26 / aldrin / CAS:309-00-2</v>
      </c>
      <c r="AB41" s="38">
        <f t="shared" si="5"/>
        <v>1</v>
      </c>
    </row>
    <row r="42" spans="1:28" ht="12.75">
      <c r="A42" s="4">
        <f t="shared" si="2"/>
        <v>22</v>
      </c>
      <c r="B42" s="17">
        <v>24</v>
      </c>
      <c r="C42" s="19"/>
      <c r="D42" s="18" t="str">
        <f>Taal!A155</f>
        <v>zinc and compounds (as Zn)</v>
      </c>
      <c r="E42" s="81">
        <v>200</v>
      </c>
      <c r="F42" s="81">
        <v>100</v>
      </c>
      <c r="G42" s="81">
        <v>100</v>
      </c>
      <c r="H42" s="4" t="str">
        <f t="shared" si="3"/>
        <v>E-PRTR:24 / zinc and compounds (as Zn)</v>
      </c>
      <c r="I42" s="23" t="s">
        <v>88</v>
      </c>
      <c r="J42" s="24" t="s">
        <v>88</v>
      </c>
      <c r="K42" s="24" t="s">
        <v>88</v>
      </c>
      <c r="L42" s="24" t="s">
        <v>88</v>
      </c>
      <c r="M42" s="24" t="s">
        <v>88</v>
      </c>
      <c r="N42" s="24" t="s">
        <v>88</v>
      </c>
      <c r="O42" s="24"/>
      <c r="P42" s="24"/>
      <c r="Q42" s="25" t="s">
        <v>88</v>
      </c>
      <c r="R42" s="29" t="s">
        <v>88</v>
      </c>
      <c r="S42" s="24" t="s">
        <v>88</v>
      </c>
      <c r="T42" s="24" t="s">
        <v>88</v>
      </c>
      <c r="U42" s="24" t="s">
        <v>88</v>
      </c>
      <c r="V42" s="24" t="s">
        <v>88</v>
      </c>
      <c r="W42" s="24" t="s">
        <v>88</v>
      </c>
      <c r="X42" s="24" t="s">
        <v>88</v>
      </c>
      <c r="Y42" s="24" t="s">
        <v>88</v>
      </c>
      <c r="Z42" s="25" t="s">
        <v>88</v>
      </c>
      <c r="AA42" s="36" t="str">
        <f t="shared" si="4"/>
        <v>E-PRTR:28 / chlordane / CAS:57-74-9</v>
      </c>
      <c r="AB42" s="38">
        <f t="shared" si="5"/>
        <v>1</v>
      </c>
    </row>
    <row r="43" spans="1:28" ht="12.75">
      <c r="A43" s="4">
        <f t="shared" si="2"/>
        <v>-22</v>
      </c>
      <c r="B43" s="17">
        <v>25</v>
      </c>
      <c r="C43" s="18" t="s">
        <v>13</v>
      </c>
      <c r="D43" s="18" t="str">
        <f>Taal!A156</f>
        <v>alachlor</v>
      </c>
      <c r="E43" s="81" t="s">
        <v>71</v>
      </c>
      <c r="F43" s="81">
        <v>1</v>
      </c>
      <c r="G43" s="81">
        <v>1</v>
      </c>
      <c r="H43" s="4" t="str">
        <f t="shared" si="3"/>
        <v>E-PRTR:25 / alachlor / CAS:15972-60-8</v>
      </c>
      <c r="I43" s="23"/>
      <c r="J43" s="24"/>
      <c r="K43" s="24"/>
      <c r="L43" s="24"/>
      <c r="M43" s="24"/>
      <c r="N43" s="24"/>
      <c r="O43" s="24"/>
      <c r="P43" s="24"/>
      <c r="Q43" s="25"/>
      <c r="R43" s="29"/>
      <c r="S43" s="24"/>
      <c r="T43" s="24"/>
      <c r="U43" s="24" t="s">
        <v>88</v>
      </c>
      <c r="V43" s="24" t="s">
        <v>88</v>
      </c>
      <c r="W43" s="24"/>
      <c r="X43" s="24"/>
      <c r="Y43" s="24"/>
      <c r="Z43" s="25"/>
      <c r="AA43" s="36" t="str">
        <f t="shared" si="4"/>
        <v>E-PRTR:29 / chlordecone / CAS:143-50-0</v>
      </c>
      <c r="AB43" s="38">
        <f t="shared" si="5"/>
        <v>1</v>
      </c>
    </row>
    <row r="44" spans="1:28" ht="12.75">
      <c r="A44" s="4">
        <f t="shared" si="2"/>
        <v>23</v>
      </c>
      <c r="B44" s="17">
        <v>26</v>
      </c>
      <c r="C44" s="18" t="s">
        <v>14</v>
      </c>
      <c r="D44" s="18" t="str">
        <f>Taal!A157</f>
        <v>aldrin</v>
      </c>
      <c r="E44" s="81">
        <v>1</v>
      </c>
      <c r="F44" s="81">
        <v>1</v>
      </c>
      <c r="G44" s="81">
        <v>1</v>
      </c>
      <c r="H44" s="4" t="str">
        <f t="shared" si="3"/>
        <v>E-PRTR:26 / aldrin / CAS:309-00-2</v>
      </c>
      <c r="I44" s="23"/>
      <c r="J44" s="24"/>
      <c r="K44" s="24"/>
      <c r="L44" s="24" t="s">
        <v>88</v>
      </c>
      <c r="M44" s="24"/>
      <c r="N44" s="24"/>
      <c r="O44" s="24"/>
      <c r="P44" s="24"/>
      <c r="Q44" s="25"/>
      <c r="R44" s="29"/>
      <c r="S44" s="24"/>
      <c r="T44" s="24"/>
      <c r="U44" s="24" t="s">
        <v>88</v>
      </c>
      <c r="V44" s="24" t="s">
        <v>88</v>
      </c>
      <c r="W44" s="24"/>
      <c r="X44" s="24"/>
      <c r="Y44" s="24"/>
      <c r="Z44" s="25"/>
      <c r="AA44" s="36" t="str">
        <f t="shared" si="4"/>
        <v>E-PRTR:33 / DDT / CAS:50-29-3</v>
      </c>
      <c r="AB44" s="38">
        <f t="shared" si="5"/>
        <v>1</v>
      </c>
    </row>
    <row r="45" spans="1:28" ht="12.75">
      <c r="A45" s="4">
        <f t="shared" si="2"/>
        <v>-23</v>
      </c>
      <c r="B45" s="17">
        <v>27</v>
      </c>
      <c r="C45" s="18" t="s">
        <v>15</v>
      </c>
      <c r="D45" s="18" t="str">
        <f>Taal!A158</f>
        <v>atrazine</v>
      </c>
      <c r="E45" s="81" t="s">
        <v>71</v>
      </c>
      <c r="F45" s="81">
        <v>1</v>
      </c>
      <c r="G45" s="81">
        <v>1</v>
      </c>
      <c r="H45" s="4" t="str">
        <f t="shared" si="3"/>
        <v>E-PRTR:27 / atrazine / CAS:1912-24-9</v>
      </c>
      <c r="I45" s="23"/>
      <c r="J45" s="24"/>
      <c r="K45" s="24"/>
      <c r="L45" s="24"/>
      <c r="M45" s="24"/>
      <c r="N45" s="24"/>
      <c r="O45" s="24"/>
      <c r="P45" s="24"/>
      <c r="Q45" s="25"/>
      <c r="R45" s="29"/>
      <c r="S45" s="24"/>
      <c r="T45" s="24"/>
      <c r="U45" s="24" t="s">
        <v>88</v>
      </c>
      <c r="V45" s="24" t="s">
        <v>88</v>
      </c>
      <c r="W45" s="24"/>
      <c r="X45" s="24"/>
      <c r="Y45" s="24"/>
      <c r="Z45" s="25"/>
      <c r="AA45" s="36" t="str">
        <f t="shared" si="4"/>
        <v>E-PRTR:34 / 1,2-dichloroethane (EDC) / CAS:107-06-2</v>
      </c>
      <c r="AB45" s="38">
        <f t="shared" si="5"/>
        <v>1000</v>
      </c>
    </row>
    <row r="46" spans="1:28" ht="12.75">
      <c r="A46" s="4">
        <f t="shared" si="2"/>
        <v>24</v>
      </c>
      <c r="B46" s="17">
        <v>28</v>
      </c>
      <c r="C46" s="18" t="s">
        <v>16</v>
      </c>
      <c r="D46" s="18" t="str">
        <f>Taal!A159</f>
        <v>chlordane</v>
      </c>
      <c r="E46" s="81">
        <v>1</v>
      </c>
      <c r="F46" s="81">
        <v>1</v>
      </c>
      <c r="G46" s="81">
        <v>1</v>
      </c>
      <c r="H46" s="4" t="str">
        <f t="shared" si="3"/>
        <v>E-PRTR:28 / chlordane / CAS:57-74-9</v>
      </c>
      <c r="I46" s="23"/>
      <c r="J46" s="24"/>
      <c r="K46" s="24"/>
      <c r="L46" s="24" t="s">
        <v>88</v>
      </c>
      <c r="M46" s="24"/>
      <c r="N46" s="24"/>
      <c r="O46" s="24"/>
      <c r="P46" s="24"/>
      <c r="Q46" s="25"/>
      <c r="R46" s="29"/>
      <c r="S46" s="24"/>
      <c r="T46" s="24"/>
      <c r="U46" s="24" t="s">
        <v>88</v>
      </c>
      <c r="V46" s="24" t="s">
        <v>88</v>
      </c>
      <c r="W46" s="24"/>
      <c r="X46" s="24"/>
      <c r="Y46" s="24"/>
      <c r="Z46" s="25"/>
      <c r="AA46" s="36" t="str">
        <f t="shared" si="4"/>
        <v>E-PRTR:35 / dichloromethane (DCM) / CAS:75-09-2</v>
      </c>
      <c r="AB46" s="38">
        <f t="shared" si="5"/>
        <v>1000</v>
      </c>
    </row>
    <row r="47" spans="1:28" ht="12.75">
      <c r="A47" s="4">
        <f t="shared" si="2"/>
        <v>25</v>
      </c>
      <c r="B47" s="17">
        <v>29</v>
      </c>
      <c r="C47" s="18" t="s">
        <v>17</v>
      </c>
      <c r="D47" s="18" t="str">
        <f>Taal!A160</f>
        <v>chlordecone</v>
      </c>
      <c r="E47" s="81">
        <v>1</v>
      </c>
      <c r="F47" s="81">
        <v>1</v>
      </c>
      <c r="G47" s="81">
        <v>1</v>
      </c>
      <c r="H47" s="4" t="str">
        <f t="shared" si="3"/>
        <v>E-PRTR:29 / chlordecone / CAS:143-50-0</v>
      </c>
      <c r="I47" s="23"/>
      <c r="J47" s="24"/>
      <c r="K47" s="24"/>
      <c r="L47" s="24" t="s">
        <v>88</v>
      </c>
      <c r="M47" s="24"/>
      <c r="N47" s="24"/>
      <c r="O47" s="24"/>
      <c r="P47" s="24"/>
      <c r="Q47" s="25"/>
      <c r="R47" s="29"/>
      <c r="S47" s="24"/>
      <c r="T47" s="24"/>
      <c r="U47" s="24" t="s">
        <v>88</v>
      </c>
      <c r="V47" s="24" t="s">
        <v>88</v>
      </c>
      <c r="W47" s="24"/>
      <c r="X47" s="24"/>
      <c r="Y47" s="24"/>
      <c r="Z47" s="25"/>
      <c r="AA47" s="36" t="str">
        <f t="shared" si="4"/>
        <v>E-PRTR:36 / dieldrin / CAS:60-57-1</v>
      </c>
      <c r="AB47" s="38">
        <f t="shared" si="5"/>
        <v>1</v>
      </c>
    </row>
    <row r="48" spans="1:28" ht="12.75">
      <c r="A48" s="4">
        <f t="shared" si="2"/>
        <v>-25</v>
      </c>
      <c r="B48" s="17">
        <v>30</v>
      </c>
      <c r="C48" s="18" t="s">
        <v>18</v>
      </c>
      <c r="D48" s="18" t="str">
        <f>Taal!A161</f>
        <v>chlorfenvinphos</v>
      </c>
      <c r="E48" s="81" t="s">
        <v>71</v>
      </c>
      <c r="F48" s="81">
        <v>1</v>
      </c>
      <c r="G48" s="81">
        <v>1</v>
      </c>
      <c r="H48" s="4" t="str">
        <f t="shared" si="3"/>
        <v>E-PRTR:30 / chlorfenvinphos / CAS:470-90-6</v>
      </c>
      <c r="I48" s="23"/>
      <c r="J48" s="24"/>
      <c r="K48" s="24"/>
      <c r="L48" s="24"/>
      <c r="M48" s="24"/>
      <c r="N48" s="24"/>
      <c r="O48" s="24"/>
      <c r="P48" s="24"/>
      <c r="Q48" s="25"/>
      <c r="R48" s="29"/>
      <c r="S48" s="24"/>
      <c r="T48" s="24"/>
      <c r="U48" s="24" t="s">
        <v>88</v>
      </c>
      <c r="V48" s="24" t="s">
        <v>88</v>
      </c>
      <c r="W48" s="24"/>
      <c r="X48" s="24"/>
      <c r="Y48" s="24"/>
      <c r="Z48" s="25"/>
      <c r="AA48" s="36" t="str">
        <f t="shared" si="4"/>
        <v>E-PRTR:39 / endrin / CAS:72-20-8</v>
      </c>
      <c r="AB48" s="38">
        <f t="shared" si="5"/>
        <v>1</v>
      </c>
    </row>
    <row r="49" spans="1:28" ht="12.75">
      <c r="A49" s="4">
        <f t="shared" si="2"/>
        <v>-25</v>
      </c>
      <c r="B49" s="17">
        <v>31</v>
      </c>
      <c r="C49" s="18" t="s">
        <v>19</v>
      </c>
      <c r="D49" s="18" t="str">
        <f>Taal!A162</f>
        <v>chloro-alkanes, C10-C13</v>
      </c>
      <c r="E49" s="81" t="s">
        <v>71</v>
      </c>
      <c r="F49" s="81">
        <v>1</v>
      </c>
      <c r="G49" s="81">
        <v>1</v>
      </c>
      <c r="H49" s="4" t="str">
        <f t="shared" si="3"/>
        <v>E-PRTR:31 / chloro-alkanes, C10-C13 / CAS:85535-84-8</v>
      </c>
      <c r="I49" s="23"/>
      <c r="J49" s="24"/>
      <c r="K49" s="24"/>
      <c r="L49" s="24"/>
      <c r="M49" s="24"/>
      <c r="N49" s="24"/>
      <c r="O49" s="24"/>
      <c r="P49" s="24"/>
      <c r="Q49" s="25"/>
      <c r="R49" s="29" t="s">
        <v>88</v>
      </c>
      <c r="S49" s="24"/>
      <c r="T49" s="24"/>
      <c r="U49" s="24" t="s">
        <v>88</v>
      </c>
      <c r="V49" s="24" t="s">
        <v>88</v>
      </c>
      <c r="W49" s="24"/>
      <c r="X49" s="24"/>
      <c r="Y49" s="24"/>
      <c r="Z49" s="25" t="s">
        <v>88</v>
      </c>
      <c r="AA49" s="36" t="str">
        <f t="shared" si="4"/>
        <v>E-PRTR:41 / heptachlor / CAS:76-44-8</v>
      </c>
      <c r="AB49" s="38">
        <f t="shared" si="5"/>
        <v>1</v>
      </c>
    </row>
    <row r="50" spans="1:28" ht="12.75">
      <c r="A50" s="4">
        <f t="shared" si="2"/>
        <v>-25</v>
      </c>
      <c r="B50" s="17">
        <v>32</v>
      </c>
      <c r="C50" s="18" t="s">
        <v>20</v>
      </c>
      <c r="D50" s="18" t="str">
        <f>Taal!A163</f>
        <v>chlorpyrifos</v>
      </c>
      <c r="E50" s="81" t="s">
        <v>71</v>
      </c>
      <c r="F50" s="81">
        <v>1</v>
      </c>
      <c r="G50" s="81">
        <v>1</v>
      </c>
      <c r="H50" s="4" t="str">
        <f t="shared" si="3"/>
        <v>E-PRTR:32 / chlorpyrifos / CAS:2921-88-2</v>
      </c>
      <c r="I50" s="23"/>
      <c r="J50" s="24"/>
      <c r="K50" s="24"/>
      <c r="L50" s="24"/>
      <c r="M50" s="24"/>
      <c r="N50" s="24"/>
      <c r="O50" s="24"/>
      <c r="P50" s="24"/>
      <c r="Q50" s="25"/>
      <c r="R50" s="29"/>
      <c r="S50" s="24"/>
      <c r="T50" s="24"/>
      <c r="U50" s="24" t="s">
        <v>88</v>
      </c>
      <c r="V50" s="24" t="s">
        <v>88</v>
      </c>
      <c r="W50" s="24"/>
      <c r="X50" s="24"/>
      <c r="Y50" s="24"/>
      <c r="Z50" s="25"/>
      <c r="AA50" s="36" t="str">
        <f t="shared" si="4"/>
        <v>E-PRTR:42 / hexachlorobenzene (HCB) / CAS:118-74-1</v>
      </c>
      <c r="AB50" s="38">
        <f t="shared" si="5"/>
        <v>10</v>
      </c>
    </row>
    <row r="51" spans="1:28" ht="12.75">
      <c r="A51" s="4">
        <f t="shared" si="2"/>
        <v>26</v>
      </c>
      <c r="B51" s="17">
        <v>33</v>
      </c>
      <c r="C51" s="18" t="s">
        <v>21</v>
      </c>
      <c r="D51" s="18" t="str">
        <f>Taal!A164</f>
        <v>DDT</v>
      </c>
      <c r="E51" s="81">
        <v>1</v>
      </c>
      <c r="F51" s="81">
        <v>1</v>
      </c>
      <c r="G51" s="81">
        <v>1</v>
      </c>
      <c r="H51" s="4" t="str">
        <f t="shared" si="3"/>
        <v>E-PRTR:33 / DDT / CAS:50-29-3</v>
      </c>
      <c r="I51" s="23"/>
      <c r="J51" s="24"/>
      <c r="K51" s="24"/>
      <c r="L51" s="24" t="s">
        <v>88</v>
      </c>
      <c r="M51" s="24"/>
      <c r="N51" s="24"/>
      <c r="O51" s="24"/>
      <c r="P51" s="24"/>
      <c r="Q51" s="25"/>
      <c r="R51" s="29"/>
      <c r="S51" s="24"/>
      <c r="T51" s="24"/>
      <c r="U51" s="24" t="s">
        <v>88</v>
      </c>
      <c r="V51" s="24" t="s">
        <v>88</v>
      </c>
      <c r="W51" s="24"/>
      <c r="X51" s="24"/>
      <c r="Y51" s="24"/>
      <c r="Z51" s="25"/>
      <c r="AA51" s="36" t="str">
        <f t="shared" si="4"/>
        <v>E-PRTR:44 / 1,2,3,4,5,6- hexachlorocyclohexane(HCH) / CAS:608-73-1</v>
      </c>
      <c r="AB51" s="38">
        <f t="shared" si="5"/>
        <v>10</v>
      </c>
    </row>
    <row r="52" spans="1:28" ht="12.75">
      <c r="A52" s="4">
        <f t="shared" si="2"/>
        <v>27</v>
      </c>
      <c r="B52" s="17">
        <v>34</v>
      </c>
      <c r="C52" s="18" t="s">
        <v>23</v>
      </c>
      <c r="D52" s="18" t="str">
        <f>Taal!A165</f>
        <v>1,2-dichloroethane (EDC)</v>
      </c>
      <c r="E52" s="81">
        <v>1000</v>
      </c>
      <c r="F52" s="81">
        <v>10</v>
      </c>
      <c r="G52" s="81">
        <v>10</v>
      </c>
      <c r="H52" s="4" t="str">
        <f t="shared" si="3"/>
        <v>E-PRTR:34 / 1,2-dichloroethane (EDC) / CAS:107-06-2</v>
      </c>
      <c r="I52" s="23"/>
      <c r="J52" s="24"/>
      <c r="K52" s="24"/>
      <c r="L52" s="24" t="s">
        <v>88</v>
      </c>
      <c r="M52" s="24" t="s">
        <v>88</v>
      </c>
      <c r="N52" s="24"/>
      <c r="O52" s="24"/>
      <c r="P52" s="24"/>
      <c r="Q52" s="25" t="s">
        <v>88</v>
      </c>
      <c r="R52" s="29"/>
      <c r="S52" s="24"/>
      <c r="T52" s="24"/>
      <c r="U52" s="24" t="s">
        <v>88</v>
      </c>
      <c r="V52" s="24" t="s">
        <v>88</v>
      </c>
      <c r="W52" s="24"/>
      <c r="X52" s="24"/>
      <c r="Y52" s="24"/>
      <c r="Z52" s="25" t="s">
        <v>88</v>
      </c>
      <c r="AA52" s="36" t="str">
        <f t="shared" si="4"/>
        <v>E-PRTR:45 / lindane / CAS:58-89-9</v>
      </c>
      <c r="AB52" s="38">
        <f aca="true" t="shared" si="6" ref="AB52:AB83">IF(ISNA(VLOOKUP($B52,$A$19:$H$109,8,0)),"",VLOOKUP($B52,$A$19:$H$109,4+$C$14,0))</f>
        <v>1</v>
      </c>
    </row>
    <row r="53" spans="1:28" ht="12.75">
      <c r="A53" s="4">
        <f t="shared" si="2"/>
        <v>28</v>
      </c>
      <c r="B53" s="17">
        <v>35</v>
      </c>
      <c r="C53" s="18" t="s">
        <v>25</v>
      </c>
      <c r="D53" s="18" t="str">
        <f>Taal!A166</f>
        <v>dichloromethane (DCM)</v>
      </c>
      <c r="E53" s="81">
        <v>1000</v>
      </c>
      <c r="F53" s="81">
        <v>10</v>
      </c>
      <c r="G53" s="81">
        <v>10</v>
      </c>
      <c r="H53" s="4" t="str">
        <f t="shared" si="3"/>
        <v>E-PRTR:35 / dichloromethane (DCM) / CAS:75-09-2</v>
      </c>
      <c r="I53" s="23"/>
      <c r="J53" s="24"/>
      <c r="K53" s="24"/>
      <c r="L53" s="24" t="s">
        <v>88</v>
      </c>
      <c r="M53" s="24" t="s">
        <v>88</v>
      </c>
      <c r="N53" s="24"/>
      <c r="O53" s="24"/>
      <c r="P53" s="24" t="s">
        <v>88</v>
      </c>
      <c r="Q53" s="25" t="s">
        <v>88</v>
      </c>
      <c r="R53" s="29" t="s">
        <v>88</v>
      </c>
      <c r="S53" s="24"/>
      <c r="T53" s="24"/>
      <c r="U53" s="24" t="s">
        <v>88</v>
      </c>
      <c r="V53" s="24" t="s">
        <v>88</v>
      </c>
      <c r="W53" s="24"/>
      <c r="X53" s="24"/>
      <c r="Y53" s="24"/>
      <c r="Z53" s="25" t="s">
        <v>88</v>
      </c>
      <c r="AA53" s="36" t="str">
        <f t="shared" si="4"/>
        <v>E-PRTR:46 / mirex / CAS:2385-85-5</v>
      </c>
      <c r="AB53" s="38">
        <f t="shared" si="6"/>
        <v>1</v>
      </c>
    </row>
    <row r="54" spans="1:28" ht="12.75">
      <c r="A54" s="4">
        <f t="shared" si="2"/>
        <v>29</v>
      </c>
      <c r="B54" s="17">
        <v>36</v>
      </c>
      <c r="C54" s="18" t="s">
        <v>26</v>
      </c>
      <c r="D54" s="18" t="str">
        <f>Taal!A167</f>
        <v>dieldrin</v>
      </c>
      <c r="E54" s="81">
        <v>1</v>
      </c>
      <c r="F54" s="81">
        <v>1</v>
      </c>
      <c r="G54" s="81">
        <v>1</v>
      </c>
      <c r="H54" s="4" t="str">
        <f t="shared" si="3"/>
        <v>E-PRTR:36 / dieldrin / CAS:60-57-1</v>
      </c>
      <c r="I54" s="23"/>
      <c r="J54" s="24" t="s">
        <v>88</v>
      </c>
      <c r="K54" s="24"/>
      <c r="L54" s="24" t="s">
        <v>88</v>
      </c>
      <c r="M54" s="24" t="s">
        <v>88</v>
      </c>
      <c r="N54" s="24"/>
      <c r="O54" s="24"/>
      <c r="P54" s="24"/>
      <c r="Q54" s="25"/>
      <c r="R54" s="29"/>
      <c r="S54" s="24"/>
      <c r="T54" s="24"/>
      <c r="U54" s="24" t="s">
        <v>88</v>
      </c>
      <c r="V54" s="24" t="s">
        <v>88</v>
      </c>
      <c r="W54" s="24"/>
      <c r="X54" s="24"/>
      <c r="Y54" s="24"/>
      <c r="Z54" s="25"/>
      <c r="AA54" s="36" t="str">
        <f t="shared" si="4"/>
        <v>E-PRTR:47 / PCDD + PCDF (dioxins + furans) (as Teq)</v>
      </c>
      <c r="AB54" s="38">
        <f t="shared" si="6"/>
        <v>0.0001</v>
      </c>
    </row>
    <row r="55" spans="1:28" ht="12.75">
      <c r="A55" s="4">
        <f t="shared" si="2"/>
        <v>-29</v>
      </c>
      <c r="B55" s="17">
        <v>37</v>
      </c>
      <c r="C55" s="18" t="s">
        <v>27</v>
      </c>
      <c r="D55" s="18" t="str">
        <f>Taal!A168</f>
        <v>diuron</v>
      </c>
      <c r="E55" s="81" t="s">
        <v>71</v>
      </c>
      <c r="F55" s="81">
        <v>1</v>
      </c>
      <c r="G55" s="81">
        <v>1</v>
      </c>
      <c r="H55" s="4" t="str">
        <f t="shared" si="3"/>
        <v>E-PRTR:37 / diuron / CAS:330-54-1</v>
      </c>
      <c r="I55" s="23"/>
      <c r="J55" s="24"/>
      <c r="K55" s="24"/>
      <c r="L55" s="24"/>
      <c r="M55" s="24"/>
      <c r="N55" s="24"/>
      <c r="O55" s="24"/>
      <c r="P55" s="24"/>
      <c r="Q55" s="25"/>
      <c r="R55" s="29"/>
      <c r="S55" s="24"/>
      <c r="T55" s="24"/>
      <c r="U55" s="24" t="s">
        <v>88</v>
      </c>
      <c r="V55" s="24" t="s">
        <v>88</v>
      </c>
      <c r="W55" s="24"/>
      <c r="X55" s="24"/>
      <c r="Y55" s="24"/>
      <c r="Z55" s="25"/>
      <c r="AA55" s="36" t="str">
        <f t="shared" si="4"/>
        <v>E-PRTR:48 / pentachlorobenzene / CAS:608-93-5</v>
      </c>
      <c r="AB55" s="38">
        <f t="shared" si="6"/>
        <v>1</v>
      </c>
    </row>
    <row r="56" spans="1:28" ht="12.75">
      <c r="A56" s="4">
        <f t="shared" si="2"/>
        <v>-29</v>
      </c>
      <c r="B56" s="17">
        <v>38</v>
      </c>
      <c r="C56" s="18" t="s">
        <v>28</v>
      </c>
      <c r="D56" s="18" t="str">
        <f>Taal!A169</f>
        <v>endosulphan</v>
      </c>
      <c r="E56" s="81" t="s">
        <v>71</v>
      </c>
      <c r="F56" s="81">
        <v>1</v>
      </c>
      <c r="G56" s="81">
        <v>1</v>
      </c>
      <c r="H56" s="4" t="str">
        <f t="shared" si="3"/>
        <v>E-PRTR:38 / endosulphan / CAS:115-29-7</v>
      </c>
      <c r="I56" s="23"/>
      <c r="J56" s="24"/>
      <c r="K56" s="24"/>
      <c r="L56" s="24"/>
      <c r="M56" s="24"/>
      <c r="N56" s="24"/>
      <c r="O56" s="24"/>
      <c r="P56" s="24"/>
      <c r="Q56" s="25"/>
      <c r="R56" s="29"/>
      <c r="S56" s="24"/>
      <c r="T56" s="24"/>
      <c r="U56" s="24" t="s">
        <v>88</v>
      </c>
      <c r="V56" s="24" t="s">
        <v>88</v>
      </c>
      <c r="W56" s="24"/>
      <c r="X56" s="24"/>
      <c r="Y56" s="24"/>
      <c r="Z56" s="25"/>
      <c r="AA56" s="36" t="str">
        <f t="shared" si="4"/>
        <v>E-PRTR:49 / pentachlorophenol (PCP) / CAS:87-86-5</v>
      </c>
      <c r="AB56" s="38">
        <f t="shared" si="6"/>
        <v>10</v>
      </c>
    </row>
    <row r="57" spans="1:28" ht="12.75">
      <c r="A57" s="4">
        <f t="shared" si="2"/>
        <v>30</v>
      </c>
      <c r="B57" s="17">
        <v>39</v>
      </c>
      <c r="C57" s="18" t="s">
        <v>29</v>
      </c>
      <c r="D57" s="18" t="str">
        <f>Taal!A170</f>
        <v>endrin</v>
      </c>
      <c r="E57" s="81">
        <v>1</v>
      </c>
      <c r="F57" s="81">
        <v>1</v>
      </c>
      <c r="G57" s="81">
        <v>1</v>
      </c>
      <c r="H57" s="4" t="str">
        <f t="shared" si="3"/>
        <v>E-PRTR:39 / endrin / CAS:72-20-8</v>
      </c>
      <c r="I57" s="23"/>
      <c r="J57" s="24"/>
      <c r="K57" s="24"/>
      <c r="L57" s="24" t="s">
        <v>88</v>
      </c>
      <c r="M57" s="24" t="s">
        <v>88</v>
      </c>
      <c r="N57" s="24"/>
      <c r="O57" s="24"/>
      <c r="P57" s="24"/>
      <c r="Q57" s="25"/>
      <c r="R57" s="29"/>
      <c r="S57" s="24"/>
      <c r="T57" s="24"/>
      <c r="U57" s="24" t="s">
        <v>88</v>
      </c>
      <c r="V57" s="24" t="s">
        <v>88</v>
      </c>
      <c r="W57" s="24"/>
      <c r="X57" s="24"/>
      <c r="Y57" s="24"/>
      <c r="Z57" s="25"/>
      <c r="AA57" s="36" t="str">
        <f t="shared" si="4"/>
        <v>E-PRTR:50 / polychlorinated biphenyls (PCBs) / CAS:1336-36-3</v>
      </c>
      <c r="AB57" s="38">
        <f t="shared" si="6"/>
        <v>0.1</v>
      </c>
    </row>
    <row r="58" spans="1:28" ht="12.75">
      <c r="A58" s="4">
        <f t="shared" si="2"/>
        <v>-30</v>
      </c>
      <c r="B58" s="17">
        <v>40</v>
      </c>
      <c r="C58" s="19"/>
      <c r="D58" s="18" t="str">
        <f>Taal!A171</f>
        <v>halogenated organic compounds (as AOX)</v>
      </c>
      <c r="E58" s="81" t="s">
        <v>71</v>
      </c>
      <c r="F58" s="81">
        <v>1000</v>
      </c>
      <c r="G58" s="81">
        <v>1000</v>
      </c>
      <c r="H58" s="4" t="str">
        <f t="shared" si="3"/>
        <v>E-PRTR:40 / halogenated organic compounds (as AOX)</v>
      </c>
      <c r="I58" s="23"/>
      <c r="J58" s="24"/>
      <c r="K58" s="24"/>
      <c r="L58" s="24"/>
      <c r="M58" s="24"/>
      <c r="N58" s="24"/>
      <c r="O58" s="24"/>
      <c r="P58" s="24"/>
      <c r="Q58" s="25"/>
      <c r="R58" s="29" t="s">
        <v>88</v>
      </c>
      <c r="S58" s="24" t="s">
        <v>88</v>
      </c>
      <c r="T58" s="24" t="s">
        <v>88</v>
      </c>
      <c r="U58" s="24" t="s">
        <v>88</v>
      </c>
      <c r="V58" s="24" t="s">
        <v>88</v>
      </c>
      <c r="W58" s="24" t="s">
        <v>88</v>
      </c>
      <c r="X58" s="24"/>
      <c r="Y58" s="24"/>
      <c r="Z58" s="25" t="s">
        <v>88</v>
      </c>
      <c r="AA58" s="36" t="str">
        <f t="shared" si="4"/>
        <v>E-PRTR:52 / tetrachloroethylene (PER) / CAS:127-18-4</v>
      </c>
      <c r="AB58" s="38">
        <f t="shared" si="6"/>
        <v>2000</v>
      </c>
    </row>
    <row r="59" spans="1:28" ht="12.75">
      <c r="A59" s="4">
        <f t="shared" si="2"/>
        <v>31</v>
      </c>
      <c r="B59" s="17">
        <v>41</v>
      </c>
      <c r="C59" s="18" t="s">
        <v>30</v>
      </c>
      <c r="D59" s="18" t="str">
        <f>Taal!A172</f>
        <v>heptachlor</v>
      </c>
      <c r="E59" s="81">
        <v>1</v>
      </c>
      <c r="F59" s="81">
        <v>1</v>
      </c>
      <c r="G59" s="81">
        <v>1</v>
      </c>
      <c r="H59" s="4" t="str">
        <f t="shared" si="3"/>
        <v>E-PRTR:41 / heptachlor / CAS:76-44-8</v>
      </c>
      <c r="I59" s="23"/>
      <c r="J59" s="24"/>
      <c r="K59" s="24"/>
      <c r="L59" s="24" t="s">
        <v>88</v>
      </c>
      <c r="M59" s="24" t="s">
        <v>88</v>
      </c>
      <c r="N59" s="24"/>
      <c r="O59" s="24"/>
      <c r="P59" s="24"/>
      <c r="Q59" s="25"/>
      <c r="R59" s="29"/>
      <c r="S59" s="24"/>
      <c r="T59" s="24"/>
      <c r="U59" s="24" t="s">
        <v>88</v>
      </c>
      <c r="V59" s="24" t="s">
        <v>88</v>
      </c>
      <c r="W59" s="24"/>
      <c r="X59" s="24"/>
      <c r="Y59" s="24"/>
      <c r="Z59" s="25"/>
      <c r="AA59" s="36" t="str">
        <f t="shared" si="4"/>
        <v>E-PRTR:53 / tetrachloromethane (TCM) / CAS:56-23-5</v>
      </c>
      <c r="AB59" s="38">
        <f t="shared" si="6"/>
        <v>100</v>
      </c>
    </row>
    <row r="60" spans="1:28" ht="12.75">
      <c r="A60" s="4">
        <f t="shared" si="2"/>
        <v>32</v>
      </c>
      <c r="B60" s="17">
        <v>42</v>
      </c>
      <c r="C60" s="18" t="s">
        <v>31</v>
      </c>
      <c r="D60" s="18" t="str">
        <f>Taal!A173</f>
        <v>hexachlorobenzene (HCB)</v>
      </c>
      <c r="E60" s="81">
        <v>10</v>
      </c>
      <c r="F60" s="81">
        <v>1</v>
      </c>
      <c r="G60" s="81">
        <v>1</v>
      </c>
      <c r="H60" s="4" t="str">
        <f t="shared" si="3"/>
        <v>E-PRTR:42 / hexachlorobenzene (HCB) / CAS:118-74-1</v>
      </c>
      <c r="I60" s="23"/>
      <c r="J60" s="24" t="s">
        <v>88</v>
      </c>
      <c r="K60" s="24"/>
      <c r="L60" s="24" t="s">
        <v>88</v>
      </c>
      <c r="M60" s="24" t="s">
        <v>88</v>
      </c>
      <c r="N60" s="24"/>
      <c r="O60" s="24"/>
      <c r="P60" s="24"/>
      <c r="Q60" s="25" t="s">
        <v>88</v>
      </c>
      <c r="R60" s="29"/>
      <c r="S60" s="24"/>
      <c r="T60" s="24"/>
      <c r="U60" s="24" t="s">
        <v>88</v>
      </c>
      <c r="V60" s="24" t="s">
        <v>88</v>
      </c>
      <c r="W60" s="24"/>
      <c r="X60" s="24"/>
      <c r="Y60" s="24"/>
      <c r="Z60" s="25"/>
      <c r="AA60" s="36" t="str">
        <f t="shared" si="4"/>
        <v>E-PRTR:54 / trichlorobenzenes (TCBs) (all isomers) / CAS:12002-48-1</v>
      </c>
      <c r="AB60" s="38">
        <f t="shared" si="6"/>
        <v>10</v>
      </c>
    </row>
    <row r="61" spans="1:28" ht="12.75">
      <c r="A61" s="4">
        <f t="shared" si="2"/>
        <v>-32</v>
      </c>
      <c r="B61" s="17">
        <v>43</v>
      </c>
      <c r="C61" s="18" t="s">
        <v>32</v>
      </c>
      <c r="D61" s="18" t="str">
        <f>Taal!A174</f>
        <v>hexachlorobutadiene (HCBD)</v>
      </c>
      <c r="E61" s="81" t="s">
        <v>71</v>
      </c>
      <c r="F61" s="81">
        <v>1</v>
      </c>
      <c r="G61" s="81">
        <v>1</v>
      </c>
      <c r="H61" s="4" t="str">
        <f t="shared" si="3"/>
        <v>E-PRTR:43 / hexachlorobutadiene (HCBD) / CAS:87-68-3</v>
      </c>
      <c r="I61" s="23"/>
      <c r="J61" s="24"/>
      <c r="K61" s="24"/>
      <c r="L61" s="24"/>
      <c r="M61" s="24"/>
      <c r="N61" s="24"/>
      <c r="O61" s="24"/>
      <c r="P61" s="24"/>
      <c r="Q61" s="25"/>
      <c r="R61" s="29"/>
      <c r="S61" s="24"/>
      <c r="T61" s="24"/>
      <c r="U61" s="24" t="s">
        <v>88</v>
      </c>
      <c r="V61" s="24" t="s">
        <v>88</v>
      </c>
      <c r="W61" s="24"/>
      <c r="X61" s="24"/>
      <c r="Y61" s="24"/>
      <c r="Z61" s="25"/>
      <c r="AA61" s="36" t="str">
        <f t="shared" si="4"/>
        <v>E-PRTR:55 / 1,1,1-trichloroethane / CAS:71-55-6</v>
      </c>
      <c r="AB61" s="38">
        <f t="shared" si="6"/>
        <v>100</v>
      </c>
    </row>
    <row r="62" spans="1:28" ht="12.75">
      <c r="A62" s="4">
        <f t="shared" si="2"/>
        <v>33</v>
      </c>
      <c r="B62" s="17">
        <v>44</v>
      </c>
      <c r="C62" s="18" t="s">
        <v>33</v>
      </c>
      <c r="D62" s="18" t="str">
        <f>Taal!A175</f>
        <v>1,2,3,4,5,6- hexachlorocyclohexane(HCH)</v>
      </c>
      <c r="E62" s="81">
        <v>10</v>
      </c>
      <c r="F62" s="81">
        <v>1</v>
      </c>
      <c r="G62" s="81">
        <v>1</v>
      </c>
      <c r="H62" s="4" t="str">
        <f t="shared" si="3"/>
        <v>E-PRTR:44 / 1,2,3,4,5,6- hexachlorocyclohexane(HCH) / CAS:608-73-1</v>
      </c>
      <c r="I62" s="23"/>
      <c r="J62" s="24"/>
      <c r="K62" s="24"/>
      <c r="L62" s="24" t="s">
        <v>88</v>
      </c>
      <c r="M62" s="24" t="s">
        <v>88</v>
      </c>
      <c r="N62" s="24"/>
      <c r="O62" s="24"/>
      <c r="P62" s="24"/>
      <c r="Q62" s="25" t="s">
        <v>88</v>
      </c>
      <c r="R62" s="29"/>
      <c r="S62" s="24"/>
      <c r="T62" s="24"/>
      <c r="U62" s="24" t="s">
        <v>88</v>
      </c>
      <c r="V62" s="24" t="s">
        <v>88</v>
      </c>
      <c r="W62" s="24"/>
      <c r="X62" s="24"/>
      <c r="Y62" s="24"/>
      <c r="Z62" s="25"/>
      <c r="AA62" s="36" t="str">
        <f t="shared" si="4"/>
        <v>E-PRTR:56 / 1,1,2,2-tetrachloroethane / CAS:79-34-5</v>
      </c>
      <c r="AB62" s="38">
        <f t="shared" si="6"/>
        <v>50</v>
      </c>
    </row>
    <row r="63" spans="1:28" ht="12.75">
      <c r="A63" s="4">
        <f t="shared" si="2"/>
        <v>34</v>
      </c>
      <c r="B63" s="17">
        <v>45</v>
      </c>
      <c r="C63" s="18" t="s">
        <v>34</v>
      </c>
      <c r="D63" s="18" t="str">
        <f>Taal!A176</f>
        <v>lindane</v>
      </c>
      <c r="E63" s="81">
        <v>1</v>
      </c>
      <c r="F63" s="81">
        <v>1</v>
      </c>
      <c r="G63" s="81">
        <v>1</v>
      </c>
      <c r="H63" s="4" t="str">
        <f t="shared" si="3"/>
        <v>E-PRTR:45 / lindane / CAS:58-89-9</v>
      </c>
      <c r="I63" s="23"/>
      <c r="J63" s="24"/>
      <c r="K63" s="24"/>
      <c r="L63" s="24" t="s">
        <v>88</v>
      </c>
      <c r="M63" s="24"/>
      <c r="N63" s="24"/>
      <c r="O63" s="24"/>
      <c r="P63" s="24"/>
      <c r="Q63" s="25"/>
      <c r="R63" s="29"/>
      <c r="S63" s="24"/>
      <c r="T63" s="24"/>
      <c r="U63" s="24" t="s">
        <v>88</v>
      </c>
      <c r="V63" s="24" t="s">
        <v>88</v>
      </c>
      <c r="W63" s="24" t="s">
        <v>88</v>
      </c>
      <c r="X63" s="24"/>
      <c r="Y63" s="24"/>
      <c r="Z63" s="25"/>
      <c r="AA63" s="36" t="str">
        <f t="shared" si="4"/>
        <v>E-PRTR:57 / trichloroethylene / CAS:79-01-6</v>
      </c>
      <c r="AB63" s="38">
        <f t="shared" si="6"/>
        <v>2000</v>
      </c>
    </row>
    <row r="64" spans="1:28" ht="12.75">
      <c r="A64" s="4">
        <f t="shared" si="2"/>
        <v>35</v>
      </c>
      <c r="B64" s="17">
        <v>46</v>
      </c>
      <c r="C64" s="18" t="s">
        <v>35</v>
      </c>
      <c r="D64" s="18" t="str">
        <f>Taal!A177</f>
        <v>mirex</v>
      </c>
      <c r="E64" s="81">
        <v>1</v>
      </c>
      <c r="F64" s="81">
        <v>1</v>
      </c>
      <c r="G64" s="81">
        <v>1</v>
      </c>
      <c r="H64" s="4" t="str">
        <f t="shared" si="3"/>
        <v>E-PRTR:46 / mirex / CAS:2385-85-5</v>
      </c>
      <c r="I64" s="23"/>
      <c r="J64" s="24"/>
      <c r="K64" s="24"/>
      <c r="L64" s="24" t="s">
        <v>88</v>
      </c>
      <c r="M64" s="24"/>
      <c r="N64" s="24"/>
      <c r="O64" s="24"/>
      <c r="P64" s="24"/>
      <c r="Q64" s="25"/>
      <c r="R64" s="29"/>
      <c r="S64" s="24"/>
      <c r="T64" s="24"/>
      <c r="U64" s="24" t="s">
        <v>88</v>
      </c>
      <c r="V64" s="24" t="s">
        <v>88</v>
      </c>
      <c r="W64" s="24"/>
      <c r="X64" s="24"/>
      <c r="Y64" s="24"/>
      <c r="Z64" s="25"/>
      <c r="AA64" s="36" t="str">
        <f t="shared" si="4"/>
        <v>E-PRTR:58 / trichloromethane / CAS:67-66-3</v>
      </c>
      <c r="AB64" s="38">
        <f t="shared" si="6"/>
        <v>500</v>
      </c>
    </row>
    <row r="65" spans="1:28" ht="12.75">
      <c r="A65" s="4">
        <f t="shared" si="2"/>
        <v>36</v>
      </c>
      <c r="B65" s="17">
        <v>47</v>
      </c>
      <c r="C65" s="19"/>
      <c r="D65" s="18" t="str">
        <f>Taal!A178</f>
        <v>PCDD + PCDF (dioxins + furans) (as Teq)</v>
      </c>
      <c r="E65" s="81">
        <v>0.0001</v>
      </c>
      <c r="F65" s="81">
        <v>0.0001</v>
      </c>
      <c r="G65" s="81">
        <v>0.0001</v>
      </c>
      <c r="H65" s="4" t="str">
        <f t="shared" si="3"/>
        <v>E-PRTR:47 / PCDD + PCDF (dioxins + furans) (as Teq)</v>
      </c>
      <c r="I65" s="23" t="s">
        <v>88</v>
      </c>
      <c r="J65" s="24" t="s">
        <v>88</v>
      </c>
      <c r="K65" s="24" t="s">
        <v>88</v>
      </c>
      <c r="L65" s="24" t="s">
        <v>88</v>
      </c>
      <c r="M65" s="24" t="s">
        <v>88</v>
      </c>
      <c r="N65" s="24" t="s">
        <v>88</v>
      </c>
      <c r="O65" s="24"/>
      <c r="P65" s="24" t="s">
        <v>88</v>
      </c>
      <c r="Q65" s="25" t="s">
        <v>88</v>
      </c>
      <c r="R65" s="29" t="s">
        <v>88</v>
      </c>
      <c r="S65" s="24"/>
      <c r="T65" s="24" t="s">
        <v>88</v>
      </c>
      <c r="U65" s="24" t="s">
        <v>88</v>
      </c>
      <c r="V65" s="24" t="s">
        <v>88</v>
      </c>
      <c r="W65" s="24" t="s">
        <v>88</v>
      </c>
      <c r="X65" s="24" t="s">
        <v>88</v>
      </c>
      <c r="Y65" s="24"/>
      <c r="Z65" s="25" t="s">
        <v>88</v>
      </c>
      <c r="AA65" s="36" t="str">
        <f t="shared" si="4"/>
        <v>E-PRTR:59 / toxaphene / CAS:8001-35-2</v>
      </c>
      <c r="AB65" s="38">
        <f t="shared" si="6"/>
        <v>1</v>
      </c>
    </row>
    <row r="66" spans="1:28" ht="12.75">
      <c r="A66" s="4">
        <f t="shared" si="2"/>
        <v>37</v>
      </c>
      <c r="B66" s="17">
        <v>48</v>
      </c>
      <c r="C66" s="18" t="s">
        <v>36</v>
      </c>
      <c r="D66" s="18" t="str">
        <f>Taal!A179</f>
        <v>pentachlorobenzene</v>
      </c>
      <c r="E66" s="81">
        <v>1</v>
      </c>
      <c r="F66" s="81">
        <v>1</v>
      </c>
      <c r="G66" s="81">
        <v>1</v>
      </c>
      <c r="H66" s="4" t="str">
        <f t="shared" si="3"/>
        <v>E-PRTR:48 / pentachlorobenzene / CAS:608-93-5</v>
      </c>
      <c r="I66" s="23"/>
      <c r="J66" s="24" t="s">
        <v>88</v>
      </c>
      <c r="K66" s="24"/>
      <c r="L66" s="24" t="s">
        <v>88</v>
      </c>
      <c r="M66" s="24" t="s">
        <v>88</v>
      </c>
      <c r="N66" s="24"/>
      <c r="O66" s="24"/>
      <c r="P66" s="24" t="s">
        <v>88</v>
      </c>
      <c r="Q66" s="25" t="s">
        <v>88</v>
      </c>
      <c r="R66" s="29" t="s">
        <v>88</v>
      </c>
      <c r="S66" s="24"/>
      <c r="T66" s="24" t="s">
        <v>88</v>
      </c>
      <c r="U66" s="24" t="s">
        <v>88</v>
      </c>
      <c r="V66" s="24" t="s">
        <v>88</v>
      </c>
      <c r="W66" s="24"/>
      <c r="X66" s="24"/>
      <c r="Y66" s="24"/>
      <c r="Z66" s="25" t="s">
        <v>88</v>
      </c>
      <c r="AA66" s="36" t="str">
        <f t="shared" si="4"/>
        <v>E-PRTR:60 / vinyl chloride / CAS:75-01-4</v>
      </c>
      <c r="AB66" s="38">
        <f t="shared" si="6"/>
        <v>1000</v>
      </c>
    </row>
    <row r="67" spans="1:28" ht="12.75">
      <c r="A67" s="4">
        <f t="shared" si="2"/>
        <v>38</v>
      </c>
      <c r="B67" s="17">
        <v>49</v>
      </c>
      <c r="C67" s="18" t="s">
        <v>37</v>
      </c>
      <c r="D67" s="18" t="str">
        <f>Taal!A180</f>
        <v>pentachlorophenol (PCP)</v>
      </c>
      <c r="E67" s="81">
        <v>10</v>
      </c>
      <c r="F67" s="81">
        <v>1</v>
      </c>
      <c r="G67" s="81">
        <v>1</v>
      </c>
      <c r="H67" s="4" t="str">
        <f t="shared" si="3"/>
        <v>E-PRTR:49 / pentachlorophenol (PCP) / CAS:87-86-5</v>
      </c>
      <c r="I67" s="23"/>
      <c r="J67" s="24" t="s">
        <v>88</v>
      </c>
      <c r="K67" s="24"/>
      <c r="L67" s="24" t="s">
        <v>88</v>
      </c>
      <c r="M67" s="24"/>
      <c r="N67" s="24"/>
      <c r="O67" s="24"/>
      <c r="P67" s="24"/>
      <c r="Q67" s="25" t="s">
        <v>88</v>
      </c>
      <c r="R67" s="29" t="s">
        <v>88</v>
      </c>
      <c r="S67" s="24"/>
      <c r="T67" s="24"/>
      <c r="U67" s="24" t="s">
        <v>88</v>
      </c>
      <c r="V67" s="24" t="s">
        <v>88</v>
      </c>
      <c r="W67" s="24" t="s">
        <v>88</v>
      </c>
      <c r="X67" s="24"/>
      <c r="Y67" s="24"/>
      <c r="Z67" s="25" t="s">
        <v>88</v>
      </c>
      <c r="AA67" s="36" t="str">
        <f t="shared" si="4"/>
        <v>E-PRTR:61 / anthracene / CAS:120-12-7</v>
      </c>
      <c r="AB67" s="38">
        <f t="shared" si="6"/>
        <v>50</v>
      </c>
    </row>
    <row r="68" spans="1:28" ht="12.75">
      <c r="A68" s="4">
        <f t="shared" si="2"/>
        <v>39</v>
      </c>
      <c r="B68" s="17">
        <v>50</v>
      </c>
      <c r="C68" s="18" t="s">
        <v>38</v>
      </c>
      <c r="D68" s="18" t="str">
        <f>Taal!A181</f>
        <v>polychlorinated biphenyls (PCBs)</v>
      </c>
      <c r="E68" s="81">
        <v>0.1</v>
      </c>
      <c r="F68" s="81">
        <v>0.1</v>
      </c>
      <c r="G68" s="81">
        <v>0.1</v>
      </c>
      <c r="H68" s="4" t="str">
        <f t="shared" si="3"/>
        <v>E-PRTR:50 / polychlorinated biphenyls (PCBs) / CAS:1336-36-3</v>
      </c>
      <c r="I68" s="23"/>
      <c r="J68" s="24" t="s">
        <v>88</v>
      </c>
      <c r="K68" s="24" t="s">
        <v>88</v>
      </c>
      <c r="L68" s="24" t="s">
        <v>88</v>
      </c>
      <c r="M68" s="24"/>
      <c r="N68" s="24"/>
      <c r="O68" s="24"/>
      <c r="P68" s="24"/>
      <c r="Q68" s="25" t="s">
        <v>88</v>
      </c>
      <c r="R68" s="29"/>
      <c r="S68" s="24"/>
      <c r="T68" s="24"/>
      <c r="U68" s="24" t="s">
        <v>88</v>
      </c>
      <c r="V68" s="24" t="s">
        <v>88</v>
      </c>
      <c r="W68" s="24"/>
      <c r="X68" s="24"/>
      <c r="Y68" s="24"/>
      <c r="Z68" s="25" t="s">
        <v>88</v>
      </c>
      <c r="AA68" s="36" t="str">
        <f t="shared" si="4"/>
        <v>E-PRTR:62 / benzene / CAS:71-43-2</v>
      </c>
      <c r="AB68" s="38">
        <f t="shared" si="6"/>
        <v>1000</v>
      </c>
    </row>
    <row r="69" spans="1:28" ht="12.75">
      <c r="A69" s="4">
        <f t="shared" si="2"/>
        <v>-39</v>
      </c>
      <c r="B69" s="17">
        <v>51</v>
      </c>
      <c r="C69" s="18" t="s">
        <v>39</v>
      </c>
      <c r="D69" s="18" t="str">
        <f>Taal!A182</f>
        <v>simazine</v>
      </c>
      <c r="E69" s="81" t="s">
        <v>71</v>
      </c>
      <c r="F69" s="81">
        <v>1</v>
      </c>
      <c r="G69" s="81">
        <v>1</v>
      </c>
      <c r="H69" s="4" t="str">
        <f t="shared" si="3"/>
        <v>E-PRTR:51 / simazine / CAS:122-34-9</v>
      </c>
      <c r="I69" s="23"/>
      <c r="J69" s="24"/>
      <c r="K69" s="24"/>
      <c r="L69" s="24"/>
      <c r="M69" s="24"/>
      <c r="N69" s="24"/>
      <c r="O69" s="24"/>
      <c r="P69" s="24"/>
      <c r="Q69" s="25"/>
      <c r="R69" s="29"/>
      <c r="S69" s="24"/>
      <c r="T69" s="24"/>
      <c r="U69" s="24" t="s">
        <v>88</v>
      </c>
      <c r="V69" s="24" t="s">
        <v>88</v>
      </c>
      <c r="W69" s="24"/>
      <c r="X69" s="24"/>
      <c r="Y69" s="24"/>
      <c r="Z69" s="25" t="s">
        <v>88</v>
      </c>
      <c r="AA69" s="36" t="str">
        <f t="shared" si="4"/>
        <v>E-PRTR:66 / ethylene oxide / CAS:75-21-8</v>
      </c>
      <c r="AB69" s="38">
        <f t="shared" si="6"/>
        <v>1000</v>
      </c>
    </row>
    <row r="70" spans="1:28" ht="12.75">
      <c r="A70" s="4">
        <f t="shared" si="2"/>
        <v>40</v>
      </c>
      <c r="B70" s="17">
        <v>52</v>
      </c>
      <c r="C70" s="18" t="s">
        <v>40</v>
      </c>
      <c r="D70" s="18" t="str">
        <f>Taal!A183</f>
        <v>tetrachloroethylene (PER)</v>
      </c>
      <c r="E70" s="81">
        <v>2000</v>
      </c>
      <c r="F70" s="81">
        <v>10</v>
      </c>
      <c r="G70" s="81" t="s">
        <v>71</v>
      </c>
      <c r="H70" s="4" t="str">
        <f t="shared" si="3"/>
        <v>E-PRTR:52 / tetrachloroethylene (PER) / CAS:127-18-4</v>
      </c>
      <c r="I70" s="23"/>
      <c r="J70" s="24"/>
      <c r="K70" s="24"/>
      <c r="L70" s="24" t="s">
        <v>88</v>
      </c>
      <c r="M70" s="24" t="s">
        <v>88</v>
      </c>
      <c r="N70" s="24" t="s">
        <v>88</v>
      </c>
      <c r="O70" s="24"/>
      <c r="P70" s="24"/>
      <c r="Q70" s="25" t="s">
        <v>88</v>
      </c>
      <c r="R70" s="29"/>
      <c r="S70" s="24"/>
      <c r="T70" s="24"/>
      <c r="U70" s="24" t="s">
        <v>88</v>
      </c>
      <c r="V70" s="24" t="s">
        <v>88</v>
      </c>
      <c r="W70" s="24" t="s">
        <v>88</v>
      </c>
      <c r="X70" s="24"/>
      <c r="Y70" s="24"/>
      <c r="Z70" s="25" t="s">
        <v>88</v>
      </c>
      <c r="AA70" s="36" t="str">
        <f t="shared" si="4"/>
        <v>E-PRTR:68 / naphthalene / CAS:91-20-3</v>
      </c>
      <c r="AB70" s="38">
        <f t="shared" si="6"/>
        <v>100</v>
      </c>
    </row>
    <row r="71" spans="1:28" ht="12.75">
      <c r="A71" s="4">
        <f t="shared" si="2"/>
        <v>41</v>
      </c>
      <c r="B71" s="17">
        <v>53</v>
      </c>
      <c r="C71" s="18" t="s">
        <v>41</v>
      </c>
      <c r="D71" s="18" t="str">
        <f>Taal!A184</f>
        <v>tetrachloromethane (TCM)</v>
      </c>
      <c r="E71" s="81">
        <v>100</v>
      </c>
      <c r="F71" s="81">
        <v>1</v>
      </c>
      <c r="G71" s="81" t="s">
        <v>71</v>
      </c>
      <c r="H71" s="4" t="str">
        <f t="shared" si="3"/>
        <v>E-PRTR:53 / tetrachloromethane (TCM) / CAS:56-23-5</v>
      </c>
      <c r="I71" s="23"/>
      <c r="J71" s="24"/>
      <c r="K71" s="24"/>
      <c r="L71" s="24" t="s">
        <v>88</v>
      </c>
      <c r="M71" s="24" t="s">
        <v>88</v>
      </c>
      <c r="N71" s="24"/>
      <c r="O71" s="24"/>
      <c r="P71" s="24"/>
      <c r="Q71" s="25" t="s">
        <v>88</v>
      </c>
      <c r="R71" s="29"/>
      <c r="S71" s="24"/>
      <c r="T71" s="24"/>
      <c r="U71" s="24" t="s">
        <v>88</v>
      </c>
      <c r="V71" s="24" t="s">
        <v>88</v>
      </c>
      <c r="W71" s="24"/>
      <c r="X71" s="24"/>
      <c r="Y71" s="24"/>
      <c r="Z71" s="25" t="s">
        <v>88</v>
      </c>
      <c r="AA71" s="36" t="str">
        <f t="shared" si="4"/>
        <v>E-PRTR:70 / di-(2-ethyl hexyl) phthalate (DEHP) / CAS:117-81-7</v>
      </c>
      <c r="AB71" s="38">
        <f t="shared" si="6"/>
        <v>10</v>
      </c>
    </row>
    <row r="72" spans="1:28" ht="12.75">
      <c r="A72" s="4">
        <f t="shared" si="2"/>
        <v>42</v>
      </c>
      <c r="B72" s="17">
        <v>54</v>
      </c>
      <c r="C72" s="18" t="s">
        <v>42</v>
      </c>
      <c r="D72" s="18" t="str">
        <f>Taal!A185</f>
        <v>trichlorobenzenes (TCBs) (all isomers)</v>
      </c>
      <c r="E72" s="81">
        <v>10</v>
      </c>
      <c r="F72" s="81">
        <v>1</v>
      </c>
      <c r="G72" s="81" t="s">
        <v>71</v>
      </c>
      <c r="H72" s="4" t="str">
        <f t="shared" si="3"/>
        <v>E-PRTR:54 / trichlorobenzenes (TCBs) (all isomers) / CAS:12002-48-1</v>
      </c>
      <c r="I72" s="23"/>
      <c r="J72" s="24"/>
      <c r="K72" s="24"/>
      <c r="L72" s="24" t="s">
        <v>88</v>
      </c>
      <c r="M72" s="24" t="s">
        <v>88</v>
      </c>
      <c r="N72" s="24"/>
      <c r="O72" s="24"/>
      <c r="P72" s="24"/>
      <c r="Q72" s="25" t="s">
        <v>88</v>
      </c>
      <c r="R72" s="29"/>
      <c r="S72" s="24"/>
      <c r="T72" s="24"/>
      <c r="U72" s="24" t="s">
        <v>88</v>
      </c>
      <c r="V72" s="24" t="s">
        <v>88</v>
      </c>
      <c r="W72" s="24"/>
      <c r="X72" s="24"/>
      <c r="Y72" s="24"/>
      <c r="Z72" s="25" t="s">
        <v>88</v>
      </c>
      <c r="AA72" s="36" t="str">
        <f t="shared" si="4"/>
        <v>E-PRTR:72 / polycyclic aromatic hydrocarbons (PAHs)</v>
      </c>
      <c r="AB72" s="38">
        <f t="shared" si="6"/>
        <v>50</v>
      </c>
    </row>
    <row r="73" spans="1:28" ht="12.75">
      <c r="A73" s="4">
        <f t="shared" si="2"/>
        <v>43</v>
      </c>
      <c r="B73" s="17">
        <v>55</v>
      </c>
      <c r="C73" s="18" t="s">
        <v>43</v>
      </c>
      <c r="D73" s="18" t="str">
        <f>Taal!A186</f>
        <v>1,1,1-trichloroethane</v>
      </c>
      <c r="E73" s="81">
        <v>100</v>
      </c>
      <c r="F73" s="81" t="s">
        <v>71</v>
      </c>
      <c r="G73" s="81" t="s">
        <v>71</v>
      </c>
      <c r="H73" s="4" t="str">
        <f t="shared" si="3"/>
        <v>E-PRTR:55 / 1,1,1-trichloroethane / CAS:71-55-6</v>
      </c>
      <c r="I73" s="23"/>
      <c r="J73" s="24"/>
      <c r="K73" s="24"/>
      <c r="L73" s="24" t="s">
        <v>88</v>
      </c>
      <c r="M73" s="24" t="s">
        <v>88</v>
      </c>
      <c r="N73" s="24"/>
      <c r="O73" s="24"/>
      <c r="P73" s="24"/>
      <c r="Q73" s="25" t="s">
        <v>88</v>
      </c>
      <c r="R73" s="29"/>
      <c r="S73" s="24"/>
      <c r="T73" s="24"/>
      <c r="U73" s="24"/>
      <c r="V73" s="24"/>
      <c r="W73" s="24"/>
      <c r="X73" s="24"/>
      <c r="Y73" s="24"/>
      <c r="Z73" s="25"/>
      <c r="AA73" s="36" t="str">
        <f t="shared" si="4"/>
        <v>E-PRTR:80 / chlorine and inorganic com- pounds (as HCl)</v>
      </c>
      <c r="AB73" s="38">
        <f t="shared" si="6"/>
        <v>10000</v>
      </c>
    </row>
    <row r="74" spans="1:28" ht="12.75">
      <c r="A74" s="4">
        <f t="shared" si="2"/>
        <v>44</v>
      </c>
      <c r="B74" s="17">
        <v>56</v>
      </c>
      <c r="C74" s="18" t="s">
        <v>44</v>
      </c>
      <c r="D74" s="18" t="str">
        <f>Taal!A187</f>
        <v>1,1,2,2-tetrachloroethane</v>
      </c>
      <c r="E74" s="81">
        <v>50</v>
      </c>
      <c r="F74" s="81" t="s">
        <v>71</v>
      </c>
      <c r="G74" s="81" t="s">
        <v>71</v>
      </c>
      <c r="H74" s="4" t="str">
        <f t="shared" si="3"/>
        <v>E-PRTR:56 / 1,1,2,2-tetrachloroethane / CAS:79-34-5</v>
      </c>
      <c r="I74" s="23"/>
      <c r="J74" s="24" t="s">
        <v>88</v>
      </c>
      <c r="K74" s="24"/>
      <c r="L74" s="24" t="s">
        <v>88</v>
      </c>
      <c r="M74" s="24" t="s">
        <v>88</v>
      </c>
      <c r="N74" s="24"/>
      <c r="O74" s="24"/>
      <c r="P74" s="24"/>
      <c r="Q74" s="25"/>
      <c r="R74" s="29"/>
      <c r="S74" s="24"/>
      <c r="T74" s="24"/>
      <c r="U74" s="24"/>
      <c r="V74" s="24"/>
      <c r="W74" s="24"/>
      <c r="X74" s="24"/>
      <c r="Y74" s="24"/>
      <c r="Z74" s="25"/>
      <c r="AA74" s="36" t="str">
        <f t="shared" si="4"/>
        <v>E-PRTR:81 / asbestos / CAS:1332-21-4</v>
      </c>
      <c r="AB74" s="38">
        <f t="shared" si="6"/>
        <v>1</v>
      </c>
    </row>
    <row r="75" spans="1:28" ht="12.75">
      <c r="A75" s="4">
        <f t="shared" si="2"/>
        <v>45</v>
      </c>
      <c r="B75" s="17">
        <v>57</v>
      </c>
      <c r="C75" s="18" t="s">
        <v>46</v>
      </c>
      <c r="D75" s="18" t="str">
        <f>Taal!A188</f>
        <v>trichloroethylene</v>
      </c>
      <c r="E75" s="81">
        <v>2000</v>
      </c>
      <c r="F75" s="81">
        <v>10</v>
      </c>
      <c r="G75" s="81" t="s">
        <v>71</v>
      </c>
      <c r="H75" s="4" t="str">
        <f t="shared" si="3"/>
        <v>E-PRTR:57 / trichloroethylene / CAS:79-01-6</v>
      </c>
      <c r="I75" s="23" t="s">
        <v>88</v>
      </c>
      <c r="J75" s="24" t="s">
        <v>88</v>
      </c>
      <c r="K75" s="24" t="s">
        <v>88</v>
      </c>
      <c r="L75" s="24" t="s">
        <v>88</v>
      </c>
      <c r="M75" s="24" t="s">
        <v>88</v>
      </c>
      <c r="N75" s="24" t="s">
        <v>88</v>
      </c>
      <c r="O75" s="24"/>
      <c r="P75" s="24"/>
      <c r="Q75" s="25" t="s">
        <v>88</v>
      </c>
      <c r="R75" s="29"/>
      <c r="S75" s="24"/>
      <c r="T75" s="24"/>
      <c r="U75" s="24" t="s">
        <v>88</v>
      </c>
      <c r="V75" s="24" t="s">
        <v>88</v>
      </c>
      <c r="W75" s="24" t="s">
        <v>88</v>
      </c>
      <c r="X75" s="24"/>
      <c r="Y75" s="24"/>
      <c r="Z75" s="25" t="s">
        <v>88</v>
      </c>
      <c r="AA75" s="36" t="str">
        <f t="shared" si="4"/>
        <v>E-PRTR:84 / fluorine and inorganic com- pounds (as HF)</v>
      </c>
      <c r="AB75" s="38">
        <f t="shared" si="6"/>
        <v>5000</v>
      </c>
    </row>
    <row r="76" spans="1:28" ht="12.75">
      <c r="A76" s="4">
        <f t="shared" si="2"/>
        <v>46</v>
      </c>
      <c r="B76" s="17">
        <v>58</v>
      </c>
      <c r="C76" s="18" t="s">
        <v>47</v>
      </c>
      <c r="D76" s="18" t="str">
        <f>Taal!A189</f>
        <v>trichloromethane</v>
      </c>
      <c r="E76" s="81">
        <v>500</v>
      </c>
      <c r="F76" s="81">
        <v>10</v>
      </c>
      <c r="G76" s="81" t="s">
        <v>71</v>
      </c>
      <c r="H76" s="4" t="str">
        <f t="shared" si="3"/>
        <v>E-PRTR:58 / trichloromethane / CAS:67-66-3</v>
      </c>
      <c r="I76" s="23"/>
      <c r="J76" s="24"/>
      <c r="K76" s="24"/>
      <c r="L76" s="24" t="s">
        <v>88</v>
      </c>
      <c r="M76" s="24" t="s">
        <v>88</v>
      </c>
      <c r="N76" s="24" t="s">
        <v>88</v>
      </c>
      <c r="O76" s="24"/>
      <c r="P76" s="24"/>
      <c r="Q76" s="25" t="s">
        <v>88</v>
      </c>
      <c r="R76" s="29"/>
      <c r="S76" s="24"/>
      <c r="T76" s="24"/>
      <c r="U76" s="24" t="s">
        <v>88</v>
      </c>
      <c r="V76" s="24" t="s">
        <v>88</v>
      </c>
      <c r="W76" s="24" t="s">
        <v>88</v>
      </c>
      <c r="X76" s="24"/>
      <c r="Y76" s="24"/>
      <c r="Z76" s="25" t="s">
        <v>88</v>
      </c>
      <c r="AA76" s="36" t="str">
        <f t="shared" si="4"/>
        <v>E-PRTR:85 / hydrogen cyanide (HCN) / CAS:74-90-8</v>
      </c>
      <c r="AB76" s="38">
        <f t="shared" si="6"/>
        <v>200</v>
      </c>
    </row>
    <row r="77" spans="1:28" ht="12.75">
      <c r="A77" s="4">
        <f t="shared" si="2"/>
        <v>47</v>
      </c>
      <c r="B77" s="17">
        <v>59</v>
      </c>
      <c r="C77" s="18" t="s">
        <v>48</v>
      </c>
      <c r="D77" s="18" t="str">
        <f>Taal!A190</f>
        <v>toxaphene</v>
      </c>
      <c r="E77" s="81">
        <v>1</v>
      </c>
      <c r="F77" s="81">
        <v>1</v>
      </c>
      <c r="G77" s="81">
        <v>1</v>
      </c>
      <c r="H77" s="4" t="str">
        <f t="shared" si="3"/>
        <v>E-PRTR:59 / toxaphene / CAS:8001-35-2</v>
      </c>
      <c r="I77" s="23"/>
      <c r="J77" s="24"/>
      <c r="K77" s="24"/>
      <c r="L77" s="24" t="s">
        <v>88</v>
      </c>
      <c r="M77" s="24"/>
      <c r="N77" s="24"/>
      <c r="O77" s="24"/>
      <c r="P77" s="24"/>
      <c r="Q77" s="25"/>
      <c r="R77" s="29"/>
      <c r="S77" s="24"/>
      <c r="T77" s="24"/>
      <c r="U77" s="24" t="s">
        <v>88</v>
      </c>
      <c r="V77" s="24" t="s">
        <v>88</v>
      </c>
      <c r="W77" s="24"/>
      <c r="X77" s="24"/>
      <c r="Y77" s="24"/>
      <c r="Z77" s="25"/>
      <c r="AA77" s="36" t="str">
        <f t="shared" si="4"/>
        <v>E-PRTR:86 / particulate matter (PM10)</v>
      </c>
      <c r="AB77" s="38">
        <f t="shared" si="6"/>
        <v>50000</v>
      </c>
    </row>
    <row r="78" spans="1:28" ht="12.75">
      <c r="A78" s="4">
        <f t="shared" si="2"/>
        <v>48</v>
      </c>
      <c r="B78" s="17">
        <v>60</v>
      </c>
      <c r="C78" s="18" t="s">
        <v>49</v>
      </c>
      <c r="D78" s="18" t="str">
        <f>Taal!A191</f>
        <v>vinyl chloride</v>
      </c>
      <c r="E78" s="81">
        <v>1000</v>
      </c>
      <c r="F78" s="81">
        <v>10</v>
      </c>
      <c r="G78" s="81">
        <v>10</v>
      </c>
      <c r="H78" s="4" t="str">
        <f t="shared" si="3"/>
        <v>E-PRTR:60 / vinyl chloride / CAS:75-01-4</v>
      </c>
      <c r="I78" s="23"/>
      <c r="J78" s="24"/>
      <c r="K78" s="24"/>
      <c r="L78" s="24" t="s">
        <v>88</v>
      </c>
      <c r="M78" s="24" t="s">
        <v>88</v>
      </c>
      <c r="N78" s="24"/>
      <c r="O78" s="24"/>
      <c r="P78" s="24" t="s">
        <v>88</v>
      </c>
      <c r="Q78" s="25"/>
      <c r="R78" s="29"/>
      <c r="S78" s="24"/>
      <c r="T78" s="24"/>
      <c r="U78" s="24" t="s">
        <v>88</v>
      </c>
      <c r="V78" s="24" t="s">
        <v>88</v>
      </c>
      <c r="W78" s="24"/>
      <c r="X78" s="24"/>
      <c r="Y78" s="24"/>
      <c r="Z78" s="25"/>
      <c r="AA78" s="36" t="str">
        <f t="shared" si="4"/>
        <v>E-PRTR:90 / hexabromobiphenyl / CAS:36355-1-8</v>
      </c>
      <c r="AB78" s="38">
        <f t="shared" si="6"/>
        <v>0.1</v>
      </c>
    </row>
    <row r="79" spans="1:28" ht="12.75">
      <c r="A79" s="4">
        <f t="shared" si="2"/>
        <v>49</v>
      </c>
      <c r="B79" s="17">
        <v>61</v>
      </c>
      <c r="C79" s="18" t="s">
        <v>50</v>
      </c>
      <c r="D79" s="18" t="str">
        <f>Taal!A192</f>
        <v>anthracene</v>
      </c>
      <c r="E79" s="81">
        <v>50</v>
      </c>
      <c r="F79" s="81">
        <v>1</v>
      </c>
      <c r="G79" s="81">
        <v>1</v>
      </c>
      <c r="H79" s="4" t="str">
        <f t="shared" si="3"/>
        <v>E-PRTR:61 / anthracene / CAS:120-12-7</v>
      </c>
      <c r="I79" s="23" t="s">
        <v>88</v>
      </c>
      <c r="J79" s="24" t="s">
        <v>88</v>
      </c>
      <c r="K79" s="24" t="s">
        <v>88</v>
      </c>
      <c r="L79" s="24" t="s">
        <v>88</v>
      </c>
      <c r="M79" s="24"/>
      <c r="N79" s="24" t="s">
        <v>88</v>
      </c>
      <c r="O79" s="24"/>
      <c r="P79" s="24"/>
      <c r="Q79" s="25"/>
      <c r="R79" s="29"/>
      <c r="S79" s="24"/>
      <c r="T79" s="24"/>
      <c r="U79" s="24" t="s">
        <v>88</v>
      </c>
      <c r="V79" s="24" t="s">
        <v>88</v>
      </c>
      <c r="W79" s="24" t="s">
        <v>88</v>
      </c>
      <c r="X79" s="24"/>
      <c r="Y79" s="24"/>
      <c r="Z79" s="25"/>
      <c r="AA79" s="36" t="str">
        <f t="shared" si="4"/>
        <v>E-PRTR:91 / benzo(g,h,i)perylene / CAS:191-24-2</v>
      </c>
      <c r="AB79" s="38">
        <f t="shared" si="6"/>
        <v>0</v>
      </c>
    </row>
    <row r="80" spans="1:28" ht="12.75">
      <c r="A80" s="4">
        <f t="shared" si="2"/>
        <v>50</v>
      </c>
      <c r="B80" s="17">
        <v>62</v>
      </c>
      <c r="C80" s="18" t="s">
        <v>51</v>
      </c>
      <c r="D80" s="18" t="str">
        <f>Taal!A193</f>
        <v>benzene</v>
      </c>
      <c r="E80" s="81">
        <v>1000</v>
      </c>
      <c r="F80" s="81">
        <v>200</v>
      </c>
      <c r="G80" s="81">
        <v>200</v>
      </c>
      <c r="H80" s="4" t="str">
        <f t="shared" si="3"/>
        <v>E-PRTR:62 / benzene / CAS:71-43-2</v>
      </c>
      <c r="I80" s="23" t="s">
        <v>88</v>
      </c>
      <c r="J80" s="24" t="s">
        <v>88</v>
      </c>
      <c r="K80" s="24" t="s">
        <v>88</v>
      </c>
      <c r="L80" s="24"/>
      <c r="M80" s="24" t="s">
        <v>88</v>
      </c>
      <c r="N80" s="24" t="s">
        <v>88</v>
      </c>
      <c r="O80" s="24"/>
      <c r="P80" s="24"/>
      <c r="Q80" s="25" t="s">
        <v>88</v>
      </c>
      <c r="R80" s="29" t="s">
        <v>88</v>
      </c>
      <c r="S80" s="24"/>
      <c r="T80" s="24" t="s">
        <v>88</v>
      </c>
      <c r="U80" s="24" t="s">
        <v>88</v>
      </c>
      <c r="V80" s="24" t="s">
        <v>88</v>
      </c>
      <c r="W80" s="24"/>
      <c r="X80" s="24"/>
      <c r="Y80" s="24"/>
      <c r="Z80" s="25" t="s">
        <v>88</v>
      </c>
      <c r="AA80" s="36">
        <f t="shared" si="4"/>
      </c>
      <c r="AB80" s="38">
        <f t="shared" si="6"/>
      </c>
    </row>
    <row r="81" spans="1:28" ht="12.75">
      <c r="A81" s="4">
        <f t="shared" si="2"/>
        <v>-50</v>
      </c>
      <c r="B81" s="17">
        <v>63</v>
      </c>
      <c r="C81" s="19"/>
      <c r="D81" s="18" t="str">
        <f>Taal!A194</f>
        <v>brominated diphenylethers (PBDE) (12)</v>
      </c>
      <c r="E81" s="81" t="s">
        <v>71</v>
      </c>
      <c r="F81" s="81">
        <v>1</v>
      </c>
      <c r="G81" s="81">
        <v>1</v>
      </c>
      <c r="H81" s="4" t="str">
        <f t="shared" si="3"/>
        <v>E-PRTR:63 / brominated diphenylethers (PBDE) (12)</v>
      </c>
      <c r="I81" s="23"/>
      <c r="J81" s="24"/>
      <c r="K81" s="24"/>
      <c r="L81" s="24"/>
      <c r="M81" s="24"/>
      <c r="N81" s="24"/>
      <c r="O81" s="24"/>
      <c r="P81" s="24"/>
      <c r="Q81" s="25"/>
      <c r="R81" s="29"/>
      <c r="S81" s="24"/>
      <c r="T81" s="24"/>
      <c r="U81" s="24" t="s">
        <v>88</v>
      </c>
      <c r="V81" s="24" t="s">
        <v>88</v>
      </c>
      <c r="W81" s="24"/>
      <c r="X81" s="24"/>
      <c r="Y81" s="24"/>
      <c r="Z81" s="25" t="s">
        <v>88</v>
      </c>
      <c r="AA81" s="36">
        <f t="shared" si="4"/>
      </c>
      <c r="AB81" s="38">
        <f t="shared" si="6"/>
      </c>
    </row>
    <row r="82" spans="1:28" ht="12.75">
      <c r="A82" s="4">
        <f t="shared" si="2"/>
        <v>-50</v>
      </c>
      <c r="B82" s="17">
        <v>64</v>
      </c>
      <c r="C82" s="19"/>
      <c r="D82" s="18" t="str">
        <f>Taal!A195</f>
        <v>nonylphenol and Nonylphenol ethoxylates (NP/NPEs)</v>
      </c>
      <c r="E82" s="81" t="s">
        <v>71</v>
      </c>
      <c r="F82" s="81">
        <v>1</v>
      </c>
      <c r="G82" s="81">
        <v>1</v>
      </c>
      <c r="H82" s="4" t="str">
        <f t="shared" si="3"/>
        <v>E-PRTR:64 / nonylphenol and Nonylphenol ethoxylates (NP/NPEs)</v>
      </c>
      <c r="I82" s="23"/>
      <c r="J82" s="24"/>
      <c r="K82" s="24"/>
      <c r="L82" s="24"/>
      <c r="M82" s="24"/>
      <c r="N82" s="24"/>
      <c r="O82" s="24"/>
      <c r="P82" s="24"/>
      <c r="Q82" s="25"/>
      <c r="R82" s="29"/>
      <c r="S82" s="24"/>
      <c r="T82" s="24"/>
      <c r="U82" s="24" t="s">
        <v>88</v>
      </c>
      <c r="V82" s="24" t="s">
        <v>88</v>
      </c>
      <c r="W82" s="24"/>
      <c r="X82" s="24"/>
      <c r="Y82" s="24"/>
      <c r="Z82" s="25" t="s">
        <v>88</v>
      </c>
      <c r="AA82" s="36">
        <f t="shared" si="4"/>
      </c>
      <c r="AB82" s="38">
        <f t="shared" si="6"/>
      </c>
    </row>
    <row r="83" spans="1:28" ht="12.75">
      <c r="A83" s="4">
        <f t="shared" si="2"/>
        <v>-50</v>
      </c>
      <c r="B83" s="17">
        <v>65</v>
      </c>
      <c r="C83" s="18" t="s">
        <v>52</v>
      </c>
      <c r="D83" s="18" t="str">
        <f>Taal!A196</f>
        <v>ethyl benzene</v>
      </c>
      <c r="E83" s="81" t="s">
        <v>71</v>
      </c>
      <c r="F83" s="81">
        <v>200</v>
      </c>
      <c r="G83" s="81">
        <v>200</v>
      </c>
      <c r="H83" s="4" t="str">
        <f t="shared" si="3"/>
        <v>E-PRTR:65 / ethyl benzene / CAS:100-41-4</v>
      </c>
      <c r="I83" s="23"/>
      <c r="J83" s="24"/>
      <c r="K83" s="24"/>
      <c r="L83" s="24"/>
      <c r="M83" s="24"/>
      <c r="N83" s="24"/>
      <c r="O83" s="24"/>
      <c r="P83" s="24"/>
      <c r="Q83" s="25"/>
      <c r="R83" s="29" t="s">
        <v>88</v>
      </c>
      <c r="S83" s="24"/>
      <c r="T83" s="24" t="s">
        <v>88</v>
      </c>
      <c r="U83" s="24" t="s">
        <v>88</v>
      </c>
      <c r="V83" s="24" t="s">
        <v>88</v>
      </c>
      <c r="W83" s="24"/>
      <c r="X83" s="24"/>
      <c r="Y83" s="24"/>
      <c r="Z83" s="25"/>
      <c r="AA83" s="36">
        <f t="shared" si="4"/>
      </c>
      <c r="AB83" s="38">
        <f t="shared" si="6"/>
      </c>
    </row>
    <row r="84" spans="1:28" ht="12.75">
      <c r="A84" s="4">
        <f aca="true" t="shared" si="7" ref="A84:A109">IF(AND(ISNUMBER(FIND(UPPER($C$16),UPPER(H84))),INDEX(E84:G84,$C$14)&lt;&gt;"—",OR(C80=FALSE,INDEX(I84:Q84,$C$10)="x",INDEX(R84:Z84,$C$10)="x")),ABS(A83)+1,-ABS(A83))</f>
        <v>51</v>
      </c>
      <c r="B84" s="17">
        <v>66</v>
      </c>
      <c r="C84" s="18" t="s">
        <v>53</v>
      </c>
      <c r="D84" s="18" t="str">
        <f>Taal!A197</f>
        <v>ethylene oxide</v>
      </c>
      <c r="E84" s="81">
        <v>1000</v>
      </c>
      <c r="F84" s="81">
        <v>10</v>
      </c>
      <c r="G84" s="81">
        <v>10</v>
      </c>
      <c r="H84" s="4" t="str">
        <f aca="true" t="shared" si="8" ref="H84:H109">CONCATENATE("E-PRTR:",B84," / ",D84,IF(C84&lt;&gt;"",CONCATENATE(" / CAS:",C84),""))</f>
        <v>E-PRTR:66 / ethylene oxide / CAS:75-21-8</v>
      </c>
      <c r="I84" s="23"/>
      <c r="J84" s="24"/>
      <c r="K84" s="24"/>
      <c r="L84" s="24" t="s">
        <v>88</v>
      </c>
      <c r="M84" s="24" t="s">
        <v>88</v>
      </c>
      <c r="N84" s="24"/>
      <c r="O84" s="24"/>
      <c r="P84" s="24"/>
      <c r="Q84" s="25"/>
      <c r="R84" s="29"/>
      <c r="S84" s="24"/>
      <c r="T84" s="24"/>
      <c r="U84" s="24" t="s">
        <v>88</v>
      </c>
      <c r="V84" s="24" t="s">
        <v>88</v>
      </c>
      <c r="W84" s="24"/>
      <c r="X84" s="24"/>
      <c r="Y84" s="24"/>
      <c r="Z84" s="25"/>
      <c r="AA84" s="36">
        <f aca="true" t="shared" si="9" ref="AA84:AA109">IF(ISNA(VLOOKUP($B84,$A$19:$H$109,8,0)),"",VLOOKUP($B84,$A$19:$H$109,8,0))</f>
      </c>
      <c r="AB84" s="38">
        <f aca="true" t="shared" si="10" ref="AB84:AB109">IF(ISNA(VLOOKUP($B84,$A$19:$H$109,8,0)),"",VLOOKUP($B84,$A$19:$H$109,4+$C$14,0))</f>
      </c>
    </row>
    <row r="85" spans="1:28" ht="12.75">
      <c r="A85" s="4">
        <f t="shared" si="7"/>
        <v>-51</v>
      </c>
      <c r="B85" s="17">
        <v>67</v>
      </c>
      <c r="C85" s="18" t="s">
        <v>54</v>
      </c>
      <c r="D85" s="18" t="str">
        <f>Taal!A198</f>
        <v>isoproturon</v>
      </c>
      <c r="E85" s="81" t="s">
        <v>71</v>
      </c>
      <c r="F85" s="81">
        <v>1</v>
      </c>
      <c r="G85" s="81">
        <v>1</v>
      </c>
      <c r="H85" s="4" t="str">
        <f t="shared" si="8"/>
        <v>E-PRTR:67 / isoproturon / CAS:34123-59-6</v>
      </c>
      <c r="I85" s="23"/>
      <c r="J85" s="24"/>
      <c r="K85" s="24"/>
      <c r="L85" s="24"/>
      <c r="M85" s="24"/>
      <c r="N85" s="24"/>
      <c r="O85" s="24"/>
      <c r="P85" s="24"/>
      <c r="Q85" s="25"/>
      <c r="R85" s="29"/>
      <c r="S85" s="24"/>
      <c r="T85" s="24"/>
      <c r="U85" s="24" t="s">
        <v>88</v>
      </c>
      <c r="V85" s="24" t="s">
        <v>88</v>
      </c>
      <c r="W85" s="24"/>
      <c r="X85" s="24"/>
      <c r="Y85" s="24"/>
      <c r="Z85" s="25"/>
      <c r="AA85" s="36">
        <f t="shared" si="9"/>
      </c>
      <c r="AB85" s="38">
        <f t="shared" si="10"/>
      </c>
    </row>
    <row r="86" spans="1:28" ht="12.75">
      <c r="A86" s="4">
        <f t="shared" si="7"/>
        <v>52</v>
      </c>
      <c r="B86" s="17">
        <v>68</v>
      </c>
      <c r="C86" s="18" t="s">
        <v>55</v>
      </c>
      <c r="D86" s="18" t="str">
        <f>Taal!A199</f>
        <v>naphthalene</v>
      </c>
      <c r="E86" s="81">
        <v>100</v>
      </c>
      <c r="F86" s="81">
        <v>10</v>
      </c>
      <c r="G86" s="81">
        <v>10</v>
      </c>
      <c r="H86" s="4" t="str">
        <f t="shared" si="8"/>
        <v>E-PRTR:68 / naphthalene / CAS:91-20-3</v>
      </c>
      <c r="I86" s="23" t="s">
        <v>88</v>
      </c>
      <c r="J86" s="24" t="s">
        <v>88</v>
      </c>
      <c r="K86" s="24" t="s">
        <v>88</v>
      </c>
      <c r="L86" s="24" t="s">
        <v>88</v>
      </c>
      <c r="M86" s="24" t="s">
        <v>88</v>
      </c>
      <c r="N86" s="24" t="s">
        <v>88</v>
      </c>
      <c r="O86" s="24"/>
      <c r="P86" s="24"/>
      <c r="Q86" s="25"/>
      <c r="R86" s="29"/>
      <c r="S86" s="24"/>
      <c r="T86" s="24"/>
      <c r="U86" s="24" t="s">
        <v>88</v>
      </c>
      <c r="V86" s="24" t="s">
        <v>88</v>
      </c>
      <c r="W86" s="24" t="s">
        <v>88</v>
      </c>
      <c r="X86" s="24"/>
      <c r="Y86" s="24"/>
      <c r="Z86" s="25"/>
      <c r="AA86" s="36">
        <f t="shared" si="9"/>
      </c>
      <c r="AB86" s="38">
        <f t="shared" si="10"/>
      </c>
    </row>
    <row r="87" spans="1:28" ht="12.75">
      <c r="A87" s="4">
        <f t="shared" si="7"/>
        <v>-52</v>
      </c>
      <c r="B87" s="17">
        <v>69</v>
      </c>
      <c r="C87" s="19"/>
      <c r="D87" s="18" t="str">
        <f>Taal!A200</f>
        <v>organotin compounds(as total Sn)</v>
      </c>
      <c r="E87" s="81" t="s">
        <v>71</v>
      </c>
      <c r="F87" s="81">
        <v>50</v>
      </c>
      <c r="G87" s="81">
        <v>50</v>
      </c>
      <c r="H87" s="4" t="str">
        <f t="shared" si="8"/>
        <v>E-PRTR:69 / organotin compounds(as total Sn)</v>
      </c>
      <c r="I87" s="23"/>
      <c r="J87" s="24"/>
      <c r="K87" s="24"/>
      <c r="L87" s="24"/>
      <c r="M87" s="24"/>
      <c r="N87" s="24"/>
      <c r="O87" s="24"/>
      <c r="P87" s="24"/>
      <c r="Q87" s="25"/>
      <c r="R87" s="29"/>
      <c r="S87" s="24"/>
      <c r="T87" s="24"/>
      <c r="U87" s="24" t="s">
        <v>88</v>
      </c>
      <c r="V87" s="24" t="s">
        <v>88</v>
      </c>
      <c r="W87" s="24"/>
      <c r="X87" s="24"/>
      <c r="Y87" s="24"/>
      <c r="Z87" s="25" t="s">
        <v>88</v>
      </c>
      <c r="AA87" s="36">
        <f t="shared" si="9"/>
      </c>
      <c r="AB87" s="38">
        <f t="shared" si="10"/>
      </c>
    </row>
    <row r="88" spans="1:28" ht="12.75">
      <c r="A88" s="4">
        <f t="shared" si="7"/>
        <v>53</v>
      </c>
      <c r="B88" s="17">
        <v>70</v>
      </c>
      <c r="C88" s="18" t="s">
        <v>56</v>
      </c>
      <c r="D88" s="18" t="str">
        <f>Taal!A201</f>
        <v>di-(2-ethyl hexyl) phthalate (DEHP)</v>
      </c>
      <c r="E88" s="81">
        <v>10</v>
      </c>
      <c r="F88" s="81">
        <v>1</v>
      </c>
      <c r="G88" s="81">
        <v>1</v>
      </c>
      <c r="H88" s="4" t="str">
        <f t="shared" si="8"/>
        <v>E-PRTR:70 / di-(2-ethyl hexyl) phthalate (DEHP) / CAS:117-81-7</v>
      </c>
      <c r="I88" s="23"/>
      <c r="J88" s="24" t="s">
        <v>88</v>
      </c>
      <c r="K88" s="24" t="s">
        <v>88</v>
      </c>
      <c r="L88" s="24" t="s">
        <v>88</v>
      </c>
      <c r="M88" s="24" t="s">
        <v>88</v>
      </c>
      <c r="N88" s="24" t="s">
        <v>88</v>
      </c>
      <c r="O88" s="24"/>
      <c r="P88" s="24"/>
      <c r="Q88" s="25" t="s">
        <v>88</v>
      </c>
      <c r="R88" s="29" t="s">
        <v>88</v>
      </c>
      <c r="S88" s="24" t="s">
        <v>88</v>
      </c>
      <c r="T88" s="24"/>
      <c r="U88" s="24" t="s">
        <v>88</v>
      </c>
      <c r="V88" s="24" t="s">
        <v>88</v>
      </c>
      <c r="W88" s="24" t="s">
        <v>88</v>
      </c>
      <c r="X88" s="24"/>
      <c r="Y88" s="24"/>
      <c r="Z88" s="25" t="s">
        <v>88</v>
      </c>
      <c r="AA88" s="36">
        <f t="shared" si="9"/>
      </c>
      <c r="AB88" s="38">
        <f t="shared" si="10"/>
      </c>
    </row>
    <row r="89" spans="1:28" ht="12.75">
      <c r="A89" s="4">
        <f t="shared" si="7"/>
        <v>-53</v>
      </c>
      <c r="B89" s="17">
        <v>71</v>
      </c>
      <c r="C89" s="18" t="s">
        <v>57</v>
      </c>
      <c r="D89" s="18" t="str">
        <f>Taal!A202</f>
        <v>phenols (as total C)</v>
      </c>
      <c r="E89" s="81" t="s">
        <v>71</v>
      </c>
      <c r="F89" s="81">
        <v>20</v>
      </c>
      <c r="G89" s="81">
        <v>20</v>
      </c>
      <c r="H89" s="4" t="str">
        <f t="shared" si="8"/>
        <v>E-PRTR:71 / phenols (as total C) / CAS:108-95-2</v>
      </c>
      <c r="I89" s="23"/>
      <c r="J89" s="24"/>
      <c r="K89" s="24"/>
      <c r="L89" s="24"/>
      <c r="M89" s="24"/>
      <c r="N89" s="24"/>
      <c r="O89" s="24"/>
      <c r="P89" s="24"/>
      <c r="Q89" s="25"/>
      <c r="R89" s="29" t="s">
        <v>88</v>
      </c>
      <c r="S89" s="24" t="s">
        <v>88</v>
      </c>
      <c r="T89" s="24" t="s">
        <v>88</v>
      </c>
      <c r="U89" s="24" t="s">
        <v>88</v>
      </c>
      <c r="V89" s="24" t="s">
        <v>88</v>
      </c>
      <c r="W89" s="24"/>
      <c r="X89" s="24"/>
      <c r="Y89" s="24" t="s">
        <v>88</v>
      </c>
      <c r="Z89" s="25" t="s">
        <v>88</v>
      </c>
      <c r="AA89" s="36">
        <f t="shared" si="9"/>
      </c>
      <c r="AB89" s="38">
        <f t="shared" si="10"/>
      </c>
    </row>
    <row r="90" spans="1:28" ht="12.75">
      <c r="A90" s="4">
        <f t="shared" si="7"/>
        <v>54</v>
      </c>
      <c r="B90" s="17">
        <v>72</v>
      </c>
      <c r="C90" s="19"/>
      <c r="D90" s="18" t="str">
        <f>Taal!A203</f>
        <v>polycyclic aromatic hydrocarbons (PAHs)</v>
      </c>
      <c r="E90" s="81">
        <v>50</v>
      </c>
      <c r="F90" s="81">
        <v>5</v>
      </c>
      <c r="G90" s="81">
        <v>5</v>
      </c>
      <c r="H90" s="4" t="str">
        <f t="shared" si="8"/>
        <v>E-PRTR:72 / polycyclic aromatic hydrocarbons (PAHs)</v>
      </c>
      <c r="I90" s="23" t="s">
        <v>88</v>
      </c>
      <c r="J90" s="24" t="s">
        <v>88</v>
      </c>
      <c r="K90" s="24" t="s">
        <v>88</v>
      </c>
      <c r="L90" s="24" t="s">
        <v>88</v>
      </c>
      <c r="M90" s="24" t="s">
        <v>88</v>
      </c>
      <c r="N90" s="24" t="s">
        <v>88</v>
      </c>
      <c r="O90" s="24"/>
      <c r="P90" s="24"/>
      <c r="Q90" s="25" t="s">
        <v>88</v>
      </c>
      <c r="R90" s="29" t="s">
        <v>88</v>
      </c>
      <c r="S90" s="24" t="s">
        <v>88</v>
      </c>
      <c r="T90" s="24"/>
      <c r="U90" s="24" t="s">
        <v>88</v>
      </c>
      <c r="V90" s="24" t="s">
        <v>88</v>
      </c>
      <c r="W90" s="24" t="s">
        <v>88</v>
      </c>
      <c r="X90" s="24"/>
      <c r="Y90" s="24" t="s">
        <v>88</v>
      </c>
      <c r="Z90" s="25" t="s">
        <v>88</v>
      </c>
      <c r="AA90" s="36">
        <f t="shared" si="9"/>
      </c>
      <c r="AB90" s="38">
        <f t="shared" si="10"/>
      </c>
    </row>
    <row r="91" spans="1:28" ht="12.75">
      <c r="A91" s="4">
        <f t="shared" si="7"/>
        <v>-54</v>
      </c>
      <c r="B91" s="17">
        <v>73</v>
      </c>
      <c r="C91" s="18" t="s">
        <v>58</v>
      </c>
      <c r="D91" s="18" t="str">
        <f>Taal!A204</f>
        <v>toluene</v>
      </c>
      <c r="E91" s="81" t="s">
        <v>71</v>
      </c>
      <c r="F91" s="81">
        <v>200</v>
      </c>
      <c r="G91" s="81">
        <v>200</v>
      </c>
      <c r="H91" s="4" t="str">
        <f t="shared" si="8"/>
        <v>E-PRTR:73 / toluene / CAS:108-88-3</v>
      </c>
      <c r="I91" s="23"/>
      <c r="J91" s="24"/>
      <c r="K91" s="24"/>
      <c r="L91" s="24"/>
      <c r="M91" s="24"/>
      <c r="N91" s="24"/>
      <c r="O91" s="24"/>
      <c r="P91" s="24"/>
      <c r="Q91" s="25"/>
      <c r="R91" s="29" t="s">
        <v>88</v>
      </c>
      <c r="S91" s="24"/>
      <c r="T91" s="24" t="s">
        <v>88</v>
      </c>
      <c r="U91" s="24" t="s">
        <v>88</v>
      </c>
      <c r="V91" s="24" t="s">
        <v>88</v>
      </c>
      <c r="W91" s="24" t="s">
        <v>88</v>
      </c>
      <c r="X91" s="24"/>
      <c r="Y91" s="24"/>
      <c r="Z91" s="25" t="s">
        <v>88</v>
      </c>
      <c r="AA91" s="36">
        <f t="shared" si="9"/>
      </c>
      <c r="AB91" s="38">
        <f t="shared" si="10"/>
      </c>
    </row>
    <row r="92" spans="1:28" ht="12.75">
      <c r="A92" s="4">
        <f t="shared" si="7"/>
        <v>-54</v>
      </c>
      <c r="B92" s="17">
        <v>74</v>
      </c>
      <c r="C92" s="19"/>
      <c r="D92" s="18" t="str">
        <f>Taal!A205</f>
        <v>tributyltin and compounds</v>
      </c>
      <c r="E92" s="81" t="s">
        <v>71</v>
      </c>
      <c r="F92" s="81">
        <v>1</v>
      </c>
      <c r="G92" s="81">
        <v>1</v>
      </c>
      <c r="H92" s="4" t="str">
        <f t="shared" si="8"/>
        <v>E-PRTR:74 / tributyltin and compounds</v>
      </c>
      <c r="I92" s="23"/>
      <c r="J92" s="24"/>
      <c r="K92" s="24"/>
      <c r="L92" s="24"/>
      <c r="M92" s="24"/>
      <c r="N92" s="24"/>
      <c r="O92" s="24"/>
      <c r="P92" s="24"/>
      <c r="Q92" s="25"/>
      <c r="R92" s="29"/>
      <c r="S92" s="24"/>
      <c r="T92" s="24"/>
      <c r="U92" s="24" t="s">
        <v>88</v>
      </c>
      <c r="V92" s="24" t="s">
        <v>88</v>
      </c>
      <c r="W92" s="24"/>
      <c r="X92" s="24"/>
      <c r="Y92" s="24"/>
      <c r="Z92" s="25"/>
      <c r="AA92" s="36">
        <f t="shared" si="9"/>
      </c>
      <c r="AB92" s="38">
        <f t="shared" si="10"/>
      </c>
    </row>
    <row r="93" spans="1:28" ht="12.75">
      <c r="A93" s="4">
        <f t="shared" si="7"/>
        <v>-54</v>
      </c>
      <c r="B93" s="17">
        <v>75</v>
      </c>
      <c r="C93" s="19"/>
      <c r="D93" s="18" t="str">
        <f>Taal!A206</f>
        <v>triphenyltin and compounds</v>
      </c>
      <c r="E93" s="81" t="s">
        <v>71</v>
      </c>
      <c r="F93" s="81">
        <v>1</v>
      </c>
      <c r="G93" s="81">
        <v>1</v>
      </c>
      <c r="H93" s="4" t="str">
        <f t="shared" si="8"/>
        <v>E-PRTR:75 / triphenyltin and compounds</v>
      </c>
      <c r="I93" s="23"/>
      <c r="J93" s="24"/>
      <c r="K93" s="24"/>
      <c r="L93" s="24"/>
      <c r="M93" s="24"/>
      <c r="N93" s="24"/>
      <c r="O93" s="24"/>
      <c r="P93" s="24"/>
      <c r="Q93" s="25"/>
      <c r="R93" s="29"/>
      <c r="S93" s="24"/>
      <c r="T93" s="24"/>
      <c r="U93" s="24" t="s">
        <v>88</v>
      </c>
      <c r="V93" s="24" t="s">
        <v>88</v>
      </c>
      <c r="W93" s="24"/>
      <c r="X93" s="24"/>
      <c r="Y93" s="24"/>
      <c r="Z93" s="25"/>
      <c r="AA93" s="36">
        <f t="shared" si="9"/>
      </c>
      <c r="AB93" s="38">
        <f t="shared" si="10"/>
      </c>
    </row>
    <row r="94" spans="1:28" ht="12.75">
      <c r="A94" s="4">
        <f t="shared" si="7"/>
        <v>-54</v>
      </c>
      <c r="B94" s="17">
        <v>76</v>
      </c>
      <c r="C94" s="19"/>
      <c r="D94" s="18" t="str">
        <f>Taal!A207</f>
        <v>total organic carbon (TOC) (as total C or COD/3)</v>
      </c>
      <c r="E94" s="81" t="s">
        <v>71</v>
      </c>
      <c r="F94" s="81">
        <v>50000</v>
      </c>
      <c r="G94" s="81" t="s">
        <v>71</v>
      </c>
      <c r="H94" s="4" t="str">
        <f t="shared" si="8"/>
        <v>E-PRTR:76 / total organic carbon (TOC) (as total C or COD/3)</v>
      </c>
      <c r="I94" s="23"/>
      <c r="J94" s="24"/>
      <c r="K94" s="24"/>
      <c r="L94" s="24"/>
      <c r="M94" s="24"/>
      <c r="N94" s="24"/>
      <c r="O94" s="24"/>
      <c r="P94" s="24"/>
      <c r="Q94" s="25"/>
      <c r="R94" s="29" t="s">
        <v>88</v>
      </c>
      <c r="S94" s="24" t="s">
        <v>88</v>
      </c>
      <c r="T94" s="24" t="s">
        <v>88</v>
      </c>
      <c r="U94" s="24" t="s">
        <v>88</v>
      </c>
      <c r="V94" s="24" t="s">
        <v>88</v>
      </c>
      <c r="W94" s="24" t="s">
        <v>88</v>
      </c>
      <c r="X94" s="24" t="s">
        <v>88</v>
      </c>
      <c r="Y94" s="24" t="s">
        <v>88</v>
      </c>
      <c r="Z94" s="25" t="s">
        <v>88</v>
      </c>
      <c r="AA94" s="36">
        <f t="shared" si="9"/>
      </c>
      <c r="AB94" s="38">
        <f t="shared" si="10"/>
      </c>
    </row>
    <row r="95" spans="1:28" ht="12.75">
      <c r="A95" s="4">
        <f t="shared" si="7"/>
        <v>-54</v>
      </c>
      <c r="B95" s="20">
        <v>77</v>
      </c>
      <c r="C95" s="18" t="s">
        <v>59</v>
      </c>
      <c r="D95" s="18" t="str">
        <f>Taal!A208</f>
        <v>trifluralin</v>
      </c>
      <c r="E95" s="81" t="s">
        <v>71</v>
      </c>
      <c r="F95" s="81">
        <v>1</v>
      </c>
      <c r="G95" s="81">
        <v>1</v>
      </c>
      <c r="H95" s="4" t="str">
        <f t="shared" si="8"/>
        <v>E-PRTR:77 / trifluralin / CAS:1582-09-8</v>
      </c>
      <c r="I95" s="23"/>
      <c r="J95" s="24"/>
      <c r="K95" s="24"/>
      <c r="L95" s="24"/>
      <c r="M95" s="24"/>
      <c r="N95" s="24"/>
      <c r="O95" s="24"/>
      <c r="P95" s="24"/>
      <c r="Q95" s="25"/>
      <c r="R95" s="29"/>
      <c r="S95" s="24"/>
      <c r="T95" s="24"/>
      <c r="U95" s="24" t="s">
        <v>88</v>
      </c>
      <c r="V95" s="24" t="s">
        <v>88</v>
      </c>
      <c r="W95" s="24"/>
      <c r="X95" s="24"/>
      <c r="Y95" s="24"/>
      <c r="Z95" s="25"/>
      <c r="AA95" s="36">
        <f t="shared" si="9"/>
      </c>
      <c r="AB95" s="38">
        <f t="shared" si="10"/>
      </c>
    </row>
    <row r="96" spans="1:28" ht="12.75">
      <c r="A96" s="4">
        <f t="shared" si="7"/>
        <v>-54</v>
      </c>
      <c r="B96" s="17">
        <v>78</v>
      </c>
      <c r="C96" s="18" t="s">
        <v>60</v>
      </c>
      <c r="D96" s="18" t="str">
        <f>Taal!A209</f>
        <v>xylenes</v>
      </c>
      <c r="E96" s="81" t="s">
        <v>71</v>
      </c>
      <c r="F96" s="81">
        <v>200</v>
      </c>
      <c r="G96" s="81">
        <v>200</v>
      </c>
      <c r="H96" s="4" t="str">
        <f t="shared" si="8"/>
        <v>E-PRTR:78 / xylenes / CAS:1330-20-7</v>
      </c>
      <c r="I96" s="23"/>
      <c r="J96" s="24"/>
      <c r="K96" s="24"/>
      <c r="L96" s="24"/>
      <c r="M96" s="24"/>
      <c r="N96" s="24"/>
      <c r="O96" s="24"/>
      <c r="P96" s="24"/>
      <c r="Q96" s="25"/>
      <c r="R96" s="29" t="s">
        <v>88</v>
      </c>
      <c r="S96" s="24"/>
      <c r="T96" s="24" t="s">
        <v>88</v>
      </c>
      <c r="U96" s="24" t="s">
        <v>88</v>
      </c>
      <c r="V96" s="24" t="s">
        <v>88</v>
      </c>
      <c r="W96" s="24" t="s">
        <v>88</v>
      </c>
      <c r="X96" s="24"/>
      <c r="Y96" s="24"/>
      <c r="Z96" s="25" t="s">
        <v>88</v>
      </c>
      <c r="AA96" s="36">
        <f t="shared" si="9"/>
      </c>
      <c r="AB96" s="38">
        <f t="shared" si="10"/>
      </c>
    </row>
    <row r="97" spans="1:28" ht="12.75">
      <c r="A97" s="4">
        <f t="shared" si="7"/>
        <v>-54</v>
      </c>
      <c r="B97" s="17">
        <v>79</v>
      </c>
      <c r="C97" s="19"/>
      <c r="D97" s="18" t="str">
        <f>Taal!A210</f>
        <v>chlorides (as total Cl)</v>
      </c>
      <c r="E97" s="81" t="s">
        <v>71</v>
      </c>
      <c r="F97" s="81">
        <v>2000000</v>
      </c>
      <c r="G97" s="81">
        <v>2000000</v>
      </c>
      <c r="H97" s="4" t="str">
        <f t="shared" si="8"/>
        <v>E-PRTR:79 / chlorides (as total Cl)</v>
      </c>
      <c r="I97" s="23"/>
      <c r="J97" s="24"/>
      <c r="K97" s="24"/>
      <c r="L97" s="24"/>
      <c r="M97" s="24"/>
      <c r="N97" s="24"/>
      <c r="O97" s="24"/>
      <c r="P97" s="24"/>
      <c r="Q97" s="25"/>
      <c r="R97" s="29" t="s">
        <v>88</v>
      </c>
      <c r="S97" s="24" t="s">
        <v>88</v>
      </c>
      <c r="T97" s="24" t="s">
        <v>88</v>
      </c>
      <c r="U97" s="24" t="s">
        <v>88</v>
      </c>
      <c r="V97" s="24" t="s">
        <v>88</v>
      </c>
      <c r="W97" s="24" t="s">
        <v>88</v>
      </c>
      <c r="X97" s="24"/>
      <c r="Y97" s="24" t="s">
        <v>88</v>
      </c>
      <c r="Z97" s="25" t="s">
        <v>88</v>
      </c>
      <c r="AA97" s="36">
        <f t="shared" si="9"/>
      </c>
      <c r="AB97" s="38">
        <f t="shared" si="10"/>
      </c>
    </row>
    <row r="98" spans="1:28" ht="12.75">
      <c r="A98" s="4">
        <f t="shared" si="7"/>
        <v>55</v>
      </c>
      <c r="B98" s="17">
        <v>80</v>
      </c>
      <c r="C98" s="19"/>
      <c r="D98" s="18" t="str">
        <f>Taal!A211</f>
        <v>chlorine and inorganic com- pounds (as HCl)</v>
      </c>
      <c r="E98" s="81">
        <v>10000</v>
      </c>
      <c r="F98" s="81" t="s">
        <v>71</v>
      </c>
      <c r="G98" s="81" t="s">
        <v>71</v>
      </c>
      <c r="H98" s="4" t="str">
        <f t="shared" si="8"/>
        <v>E-PRTR:80 / chlorine and inorganic com- pounds (as HCl)</v>
      </c>
      <c r="I98" s="23" t="s">
        <v>88</v>
      </c>
      <c r="J98" s="24" t="s">
        <v>88</v>
      </c>
      <c r="K98" s="24" t="s">
        <v>88</v>
      </c>
      <c r="L98" s="24" t="s">
        <v>88</v>
      </c>
      <c r="M98" s="24" t="s">
        <v>88</v>
      </c>
      <c r="N98" s="24" t="s">
        <v>88</v>
      </c>
      <c r="O98" s="24"/>
      <c r="P98" s="24"/>
      <c r="Q98" s="25" t="s">
        <v>88</v>
      </c>
      <c r="R98" s="29"/>
      <c r="S98" s="24"/>
      <c r="T98" s="24"/>
      <c r="U98" s="24"/>
      <c r="V98" s="24"/>
      <c r="W98" s="24"/>
      <c r="X98" s="24"/>
      <c r="Y98" s="24"/>
      <c r="Z98" s="25"/>
      <c r="AA98" s="36">
        <f t="shared" si="9"/>
      </c>
      <c r="AB98" s="38">
        <f t="shared" si="10"/>
      </c>
    </row>
    <row r="99" spans="1:28" ht="12.75">
      <c r="A99" s="4">
        <f t="shared" si="7"/>
        <v>56</v>
      </c>
      <c r="B99" s="17">
        <v>81</v>
      </c>
      <c r="C99" s="18" t="s">
        <v>61</v>
      </c>
      <c r="D99" s="18" t="str">
        <f>Taal!A212</f>
        <v>asbestos</v>
      </c>
      <c r="E99" s="81">
        <v>1</v>
      </c>
      <c r="F99" s="81">
        <v>1</v>
      </c>
      <c r="G99" s="81">
        <v>1</v>
      </c>
      <c r="H99" s="4" t="str">
        <f t="shared" si="8"/>
        <v>E-PRTR:81 / asbestos / CAS:1332-21-4</v>
      </c>
      <c r="I99" s="23"/>
      <c r="J99" s="24"/>
      <c r="K99" s="24" t="s">
        <v>88</v>
      </c>
      <c r="L99" s="24"/>
      <c r="M99" s="24"/>
      <c r="N99" s="24"/>
      <c r="O99" s="24"/>
      <c r="P99" s="24"/>
      <c r="Q99" s="25"/>
      <c r="R99" s="29"/>
      <c r="S99" s="24"/>
      <c r="T99" s="24" t="s">
        <v>88</v>
      </c>
      <c r="U99" s="24" t="s">
        <v>88</v>
      </c>
      <c r="V99" s="24" t="s">
        <v>88</v>
      </c>
      <c r="W99" s="24"/>
      <c r="X99" s="24"/>
      <c r="Y99" s="24"/>
      <c r="Z99" s="25"/>
      <c r="AA99" s="36">
        <f t="shared" si="9"/>
      </c>
      <c r="AB99" s="38">
        <f t="shared" si="10"/>
      </c>
    </row>
    <row r="100" spans="1:28" ht="12.75">
      <c r="A100" s="4">
        <f t="shared" si="7"/>
        <v>-56</v>
      </c>
      <c r="B100" s="17">
        <v>82</v>
      </c>
      <c r="C100" s="19"/>
      <c r="D100" s="18" t="str">
        <f>Taal!A213</f>
        <v>cyanides (as total CN)</v>
      </c>
      <c r="E100" s="81" t="s">
        <v>71</v>
      </c>
      <c r="F100" s="81">
        <v>50</v>
      </c>
      <c r="G100" s="81">
        <v>50</v>
      </c>
      <c r="H100" s="4" t="str">
        <f t="shared" si="8"/>
        <v>E-PRTR:82 / cyanides (as total CN)</v>
      </c>
      <c r="I100" s="23"/>
      <c r="J100" s="24"/>
      <c r="K100" s="24"/>
      <c r="L100" s="24"/>
      <c r="M100" s="24"/>
      <c r="N100" s="24"/>
      <c r="O100" s="24"/>
      <c r="P100" s="24"/>
      <c r="Q100" s="25"/>
      <c r="R100" s="29" t="s">
        <v>88</v>
      </c>
      <c r="S100" s="24" t="s">
        <v>88</v>
      </c>
      <c r="T100" s="24" t="s">
        <v>88</v>
      </c>
      <c r="U100" s="24" t="s">
        <v>88</v>
      </c>
      <c r="V100" s="24" t="s">
        <v>88</v>
      </c>
      <c r="W100" s="24"/>
      <c r="X100" s="24"/>
      <c r="Y100" s="24"/>
      <c r="Z100" s="25" t="s">
        <v>88</v>
      </c>
      <c r="AA100" s="36">
        <f t="shared" si="9"/>
      </c>
      <c r="AB100" s="38">
        <f t="shared" si="10"/>
      </c>
    </row>
    <row r="101" spans="1:28" ht="12.75">
      <c r="A101" s="4">
        <f t="shared" si="7"/>
        <v>-56</v>
      </c>
      <c r="B101" s="17">
        <v>83</v>
      </c>
      <c r="C101" s="19"/>
      <c r="D101" s="18" t="str">
        <f>Taal!A214</f>
        <v>fluorides (as total F)</v>
      </c>
      <c r="E101" s="81" t="s">
        <v>71</v>
      </c>
      <c r="F101" s="81">
        <v>2000</v>
      </c>
      <c r="G101" s="81">
        <v>2000</v>
      </c>
      <c r="H101" s="4" t="str">
        <f t="shared" si="8"/>
        <v>E-PRTR:83 / fluorides (as total F)</v>
      </c>
      <c r="I101" s="23"/>
      <c r="J101" s="24"/>
      <c r="K101" s="24"/>
      <c r="L101" s="24"/>
      <c r="M101" s="24"/>
      <c r="N101" s="24"/>
      <c r="O101" s="24"/>
      <c r="P101" s="24"/>
      <c r="Q101" s="25"/>
      <c r="R101" s="29" t="s">
        <v>88</v>
      </c>
      <c r="S101" s="24" t="s">
        <v>88</v>
      </c>
      <c r="T101" s="24" t="s">
        <v>88</v>
      </c>
      <c r="U101" s="24" t="s">
        <v>88</v>
      </c>
      <c r="V101" s="24" t="s">
        <v>88</v>
      </c>
      <c r="W101" s="24" t="s">
        <v>88</v>
      </c>
      <c r="X101" s="24"/>
      <c r="Y101" s="24" t="s">
        <v>88</v>
      </c>
      <c r="Z101" s="25" t="s">
        <v>88</v>
      </c>
      <c r="AA101" s="36">
        <f t="shared" si="9"/>
      </c>
      <c r="AB101" s="38">
        <f t="shared" si="10"/>
      </c>
    </row>
    <row r="102" spans="1:28" ht="12.75">
      <c r="A102" s="4">
        <f t="shared" si="7"/>
        <v>57</v>
      </c>
      <c r="B102" s="17">
        <v>84</v>
      </c>
      <c r="C102" s="19"/>
      <c r="D102" s="18" t="str">
        <f>Taal!A215</f>
        <v>fluorine and inorganic com- pounds (as HF)</v>
      </c>
      <c r="E102" s="81">
        <v>5000</v>
      </c>
      <c r="F102" s="81" t="s">
        <v>71</v>
      </c>
      <c r="G102" s="81" t="s">
        <v>71</v>
      </c>
      <c r="H102" s="4" t="str">
        <f t="shared" si="8"/>
        <v>E-PRTR:84 / fluorine and inorganic com- pounds (as HF)</v>
      </c>
      <c r="I102" s="23"/>
      <c r="J102" s="24" t="s">
        <v>88</v>
      </c>
      <c r="K102" s="24" t="s">
        <v>88</v>
      </c>
      <c r="L102" s="24" t="s">
        <v>88</v>
      </c>
      <c r="M102" s="24" t="s">
        <v>88</v>
      </c>
      <c r="N102" s="24" t="s">
        <v>88</v>
      </c>
      <c r="O102" s="24"/>
      <c r="P102" s="24"/>
      <c r="Q102" s="25" t="s">
        <v>88</v>
      </c>
      <c r="R102" s="29"/>
      <c r="S102" s="24"/>
      <c r="T102" s="24"/>
      <c r="U102" s="24"/>
      <c r="V102" s="24"/>
      <c r="W102" s="24"/>
      <c r="X102" s="24"/>
      <c r="Y102" s="24"/>
      <c r="Z102" s="25"/>
      <c r="AA102" s="36">
        <f t="shared" si="9"/>
      </c>
      <c r="AB102" s="38">
        <f t="shared" si="10"/>
      </c>
    </row>
    <row r="103" spans="1:28" ht="12.75">
      <c r="A103" s="4">
        <f t="shared" si="7"/>
        <v>58</v>
      </c>
      <c r="B103" s="17">
        <v>85</v>
      </c>
      <c r="C103" s="18" t="s">
        <v>62</v>
      </c>
      <c r="D103" s="18" t="str">
        <f>Taal!A216</f>
        <v>hydrogen cyanide (HCN)</v>
      </c>
      <c r="E103" s="81">
        <v>200</v>
      </c>
      <c r="F103" s="81" t="s">
        <v>71</v>
      </c>
      <c r="G103" s="81" t="s">
        <v>71</v>
      </c>
      <c r="H103" s="4" t="str">
        <f t="shared" si="8"/>
        <v>E-PRTR:85 / hydrogen cyanide (HCN) / CAS:74-90-8</v>
      </c>
      <c r="I103" s="23" t="s">
        <v>88</v>
      </c>
      <c r="J103" s="24" t="s">
        <v>88</v>
      </c>
      <c r="K103" s="24" t="s">
        <v>88</v>
      </c>
      <c r="L103" s="24" t="s">
        <v>88</v>
      </c>
      <c r="M103" s="24" t="s">
        <v>88</v>
      </c>
      <c r="N103" s="24"/>
      <c r="O103" s="24"/>
      <c r="P103" s="24"/>
      <c r="Q103" s="25" t="s">
        <v>88</v>
      </c>
      <c r="R103" s="29"/>
      <c r="S103" s="24"/>
      <c r="T103" s="24"/>
      <c r="U103" s="24"/>
      <c r="V103" s="24"/>
      <c r="W103" s="24"/>
      <c r="X103" s="24"/>
      <c r="Y103" s="24"/>
      <c r="Z103" s="25"/>
      <c r="AA103" s="36">
        <f t="shared" si="9"/>
      </c>
      <c r="AB103" s="38">
        <f t="shared" si="10"/>
      </c>
    </row>
    <row r="104" spans="1:28" ht="12.75">
      <c r="A104" s="4">
        <f t="shared" si="7"/>
        <v>59</v>
      </c>
      <c r="B104" s="17">
        <v>86</v>
      </c>
      <c r="C104" s="19"/>
      <c r="D104" s="18" t="str">
        <f>Taal!A217</f>
        <v>particulate matter (PM10)</v>
      </c>
      <c r="E104" s="81">
        <v>50000</v>
      </c>
      <c r="F104" s="81" t="s">
        <v>71</v>
      </c>
      <c r="G104" s="81" t="s">
        <v>71</v>
      </c>
      <c r="H104" s="4" t="str">
        <f t="shared" si="8"/>
        <v>E-PRTR:86 / particulate matter (PM10)</v>
      </c>
      <c r="I104" s="23" t="s">
        <v>88</v>
      </c>
      <c r="J104" s="24" t="s">
        <v>88</v>
      </c>
      <c r="K104" s="24" t="s">
        <v>88</v>
      </c>
      <c r="L104" s="24" t="s">
        <v>88</v>
      </c>
      <c r="M104" s="24" t="s">
        <v>88</v>
      </c>
      <c r="N104" s="24" t="s">
        <v>88</v>
      </c>
      <c r="O104" s="24" t="s">
        <v>88</v>
      </c>
      <c r="P104" s="24" t="s">
        <v>88</v>
      </c>
      <c r="Q104" s="25" t="s">
        <v>88</v>
      </c>
      <c r="R104" s="29"/>
      <c r="S104" s="24"/>
      <c r="T104" s="24"/>
      <c r="U104" s="24"/>
      <c r="V104" s="24"/>
      <c r="W104" s="24"/>
      <c r="X104" s="24"/>
      <c r="Y104" s="24"/>
      <c r="Z104" s="25"/>
      <c r="AA104" s="36">
        <f t="shared" si="9"/>
      </c>
      <c r="AB104" s="38">
        <f t="shared" si="10"/>
      </c>
    </row>
    <row r="105" spans="1:28" ht="12.75">
      <c r="A105" s="4">
        <f t="shared" si="7"/>
        <v>-59</v>
      </c>
      <c r="B105" s="17">
        <v>87</v>
      </c>
      <c r="C105" s="18" t="s">
        <v>63</v>
      </c>
      <c r="D105" s="18" t="str">
        <f>Taal!A218</f>
        <v>octylphenols and Octylphenol ethoxylates</v>
      </c>
      <c r="E105" s="81" t="s">
        <v>71</v>
      </c>
      <c r="F105" s="81">
        <v>1</v>
      </c>
      <c r="G105" s="81" t="s">
        <v>71</v>
      </c>
      <c r="H105" s="4" t="str">
        <f t="shared" si="8"/>
        <v>E-PRTR:87 / octylphenols and Octylphenol ethoxylates / CAS:1806-26-4</v>
      </c>
      <c r="I105" s="23"/>
      <c r="J105" s="24"/>
      <c r="K105" s="24"/>
      <c r="L105" s="24"/>
      <c r="M105" s="24"/>
      <c r="N105" s="24"/>
      <c r="O105" s="24"/>
      <c r="P105" s="24"/>
      <c r="Q105" s="25"/>
      <c r="R105" s="29"/>
      <c r="S105" s="24"/>
      <c r="T105" s="24" t="s">
        <v>88</v>
      </c>
      <c r="U105" s="24" t="s">
        <v>88</v>
      </c>
      <c r="V105" s="24" t="s">
        <v>88</v>
      </c>
      <c r="W105" s="24" t="s">
        <v>88</v>
      </c>
      <c r="X105" s="24"/>
      <c r="Y105" s="24"/>
      <c r="Z105" s="25"/>
      <c r="AA105" s="36">
        <f t="shared" si="9"/>
      </c>
      <c r="AB105" s="38">
        <f t="shared" si="10"/>
      </c>
    </row>
    <row r="106" spans="1:28" ht="12.75">
      <c r="A106" s="4">
        <f t="shared" si="7"/>
        <v>-59</v>
      </c>
      <c r="B106" s="17">
        <v>88</v>
      </c>
      <c r="C106" s="18" t="s">
        <v>64</v>
      </c>
      <c r="D106" s="18" t="str">
        <f>Taal!A219</f>
        <v>fluoranthene</v>
      </c>
      <c r="E106" s="81" t="s">
        <v>71</v>
      </c>
      <c r="F106" s="81">
        <v>1</v>
      </c>
      <c r="G106" s="81" t="s">
        <v>71</v>
      </c>
      <c r="H106" s="4" t="str">
        <f t="shared" si="8"/>
        <v>E-PRTR:88 / fluoranthene / CAS:206-44-0</v>
      </c>
      <c r="I106" s="23"/>
      <c r="J106" s="24"/>
      <c r="K106" s="24"/>
      <c r="L106" s="24"/>
      <c r="M106" s="24"/>
      <c r="N106" s="24"/>
      <c r="O106" s="24"/>
      <c r="P106" s="24"/>
      <c r="Q106" s="25"/>
      <c r="R106" s="29" t="s">
        <v>88</v>
      </c>
      <c r="S106" s="24" t="s">
        <v>88</v>
      </c>
      <c r="T106" s="24"/>
      <c r="U106" s="24" t="s">
        <v>88</v>
      </c>
      <c r="V106" s="24" t="s">
        <v>88</v>
      </c>
      <c r="W106" s="24" t="s">
        <v>88</v>
      </c>
      <c r="X106" s="24"/>
      <c r="Y106" s="24" t="s">
        <v>88</v>
      </c>
      <c r="Z106" s="25" t="s">
        <v>88</v>
      </c>
      <c r="AA106" s="36">
        <f t="shared" si="9"/>
      </c>
      <c r="AB106" s="38">
        <f t="shared" si="10"/>
      </c>
    </row>
    <row r="107" spans="1:28" ht="12.75">
      <c r="A107" s="4">
        <f t="shared" si="7"/>
        <v>-59</v>
      </c>
      <c r="B107" s="17">
        <v>89</v>
      </c>
      <c r="C107" s="18" t="s">
        <v>65</v>
      </c>
      <c r="D107" s="18" t="str">
        <f>Taal!A220</f>
        <v>isodrin</v>
      </c>
      <c r="E107" s="81" t="s">
        <v>71</v>
      </c>
      <c r="F107" s="81">
        <v>1</v>
      </c>
      <c r="G107" s="81" t="s">
        <v>71</v>
      </c>
      <c r="H107" s="4" t="str">
        <f t="shared" si="8"/>
        <v>E-PRTR:89 / isodrin / CAS:465-73-6</v>
      </c>
      <c r="I107" s="23"/>
      <c r="J107" s="24"/>
      <c r="K107" s="24"/>
      <c r="L107" s="24"/>
      <c r="M107" s="24"/>
      <c r="N107" s="24"/>
      <c r="O107" s="24"/>
      <c r="P107" s="24"/>
      <c r="Q107" s="25"/>
      <c r="R107" s="29"/>
      <c r="S107" s="24"/>
      <c r="T107" s="24"/>
      <c r="U107" s="24" t="s">
        <v>88</v>
      </c>
      <c r="V107" s="24" t="s">
        <v>88</v>
      </c>
      <c r="W107" s="24"/>
      <c r="X107" s="24"/>
      <c r="Y107" s="24"/>
      <c r="Z107" s="25" t="s">
        <v>88</v>
      </c>
      <c r="AA107" s="36">
        <f t="shared" si="9"/>
      </c>
      <c r="AB107" s="38">
        <f t="shared" si="10"/>
      </c>
    </row>
    <row r="108" spans="1:28" ht="12.75">
      <c r="A108" s="4">
        <f t="shared" si="7"/>
        <v>60</v>
      </c>
      <c r="B108" s="17">
        <v>90</v>
      </c>
      <c r="C108" s="18" t="s">
        <v>66</v>
      </c>
      <c r="D108" s="18" t="str">
        <f>Taal!A221</f>
        <v>hexabromobiphenyl</v>
      </c>
      <c r="E108" s="81">
        <v>0.1</v>
      </c>
      <c r="F108" s="81">
        <v>0.1</v>
      </c>
      <c r="G108" s="81">
        <v>0.1</v>
      </c>
      <c r="H108" s="4" t="str">
        <f t="shared" si="8"/>
        <v>E-PRTR:90 / hexabromobiphenyl / CAS:36355-1-8</v>
      </c>
      <c r="I108" s="23"/>
      <c r="J108" s="24"/>
      <c r="K108" s="24"/>
      <c r="L108" s="24"/>
      <c r="M108" s="24"/>
      <c r="N108" s="24"/>
      <c r="O108" s="24"/>
      <c r="P108" s="24"/>
      <c r="Q108" s="25"/>
      <c r="R108" s="29"/>
      <c r="S108" s="24"/>
      <c r="T108" s="24"/>
      <c r="U108" s="24"/>
      <c r="V108" s="24" t="s">
        <v>88</v>
      </c>
      <c r="W108" s="24"/>
      <c r="X108" s="24"/>
      <c r="Y108" s="24"/>
      <c r="Z108" s="25"/>
      <c r="AA108" s="36">
        <f t="shared" si="9"/>
      </c>
      <c r="AB108" s="38">
        <f t="shared" si="10"/>
      </c>
    </row>
    <row r="109" spans="1:28" ht="13.5" thickBot="1">
      <c r="A109" s="4">
        <f t="shared" si="7"/>
        <v>61</v>
      </c>
      <c r="B109" s="21">
        <v>91</v>
      </c>
      <c r="C109" s="22" t="s">
        <v>67</v>
      </c>
      <c r="D109" s="22" t="str">
        <f>Taal!A222</f>
        <v>benzo(g,h,i)perylene</v>
      </c>
      <c r="E109" s="82"/>
      <c r="F109" s="83">
        <v>1</v>
      </c>
      <c r="G109" s="82"/>
      <c r="H109" s="4" t="str">
        <f t="shared" si="8"/>
        <v>E-PRTR:91 / benzo(g,h,i)perylene / CAS:191-24-2</v>
      </c>
      <c r="I109" s="26"/>
      <c r="J109" s="27"/>
      <c r="K109" s="27"/>
      <c r="L109" s="27"/>
      <c r="M109" s="27"/>
      <c r="N109" s="27"/>
      <c r="O109" s="27"/>
      <c r="P109" s="27"/>
      <c r="Q109" s="28"/>
      <c r="R109" s="30" t="s">
        <v>88</v>
      </c>
      <c r="S109" s="27" t="s">
        <v>88</v>
      </c>
      <c r="T109" s="27"/>
      <c r="U109" s="27" t="s">
        <v>88</v>
      </c>
      <c r="V109" s="27" t="s">
        <v>88</v>
      </c>
      <c r="W109" s="27" t="s">
        <v>88</v>
      </c>
      <c r="X109" s="27"/>
      <c r="Y109" s="27" t="s">
        <v>88</v>
      </c>
      <c r="Z109" s="28" t="s">
        <v>88</v>
      </c>
      <c r="AA109" s="35">
        <f t="shared" si="9"/>
      </c>
      <c r="AB109" s="37">
        <f t="shared" si="10"/>
      </c>
    </row>
    <row r="110" spans="1:27" ht="12.75">
      <c r="A110" s="4"/>
      <c r="B110" s="4"/>
      <c r="C110" s="4"/>
      <c r="D110" s="4"/>
      <c r="E110" s="4"/>
      <c r="F110" s="4"/>
      <c r="G110" s="4"/>
      <c r="H110" s="4"/>
      <c r="I110" s="5"/>
      <c r="J110" s="5"/>
      <c r="K110" s="5"/>
      <c r="L110" s="5"/>
      <c r="M110" s="5"/>
      <c r="N110" s="5"/>
      <c r="O110" s="5"/>
      <c r="P110" s="5"/>
      <c r="Q110" s="5"/>
      <c r="R110" s="5"/>
      <c r="S110" s="5"/>
      <c r="T110" s="5"/>
      <c r="U110" s="5"/>
      <c r="V110" s="5"/>
      <c r="W110" s="5"/>
      <c r="X110" s="5"/>
      <c r="Y110" s="5"/>
      <c r="Z110" s="5"/>
      <c r="AA110" s="4"/>
    </row>
    <row r="111" spans="1:27" ht="12.75">
      <c r="A111" s="4"/>
      <c r="B111" s="4"/>
      <c r="C111" s="4"/>
      <c r="D111" s="4"/>
      <c r="E111" s="4"/>
      <c r="F111" s="4"/>
      <c r="G111" s="4"/>
      <c r="H111" s="4"/>
      <c r="I111" s="5"/>
      <c r="J111" s="5"/>
      <c r="K111" s="5"/>
      <c r="L111" s="5"/>
      <c r="M111" s="5"/>
      <c r="N111" s="5"/>
      <c r="O111" s="5"/>
      <c r="P111" s="5"/>
      <c r="Q111" s="5"/>
      <c r="R111" s="5"/>
      <c r="S111" s="5"/>
      <c r="T111" s="5"/>
      <c r="U111" s="5"/>
      <c r="V111" s="5"/>
      <c r="W111" s="5"/>
      <c r="X111" s="5"/>
      <c r="Y111" s="5"/>
      <c r="Z111" s="5"/>
      <c r="AA111" s="4"/>
    </row>
    <row r="112" spans="1:27" ht="12.75">
      <c r="A112" s="4"/>
      <c r="B112" s="4"/>
      <c r="C112" s="4"/>
      <c r="D112" s="4"/>
      <c r="E112" s="4"/>
      <c r="F112" s="4"/>
      <c r="G112" s="4"/>
      <c r="H112" s="4"/>
      <c r="I112" s="5"/>
      <c r="J112" s="5"/>
      <c r="K112" s="5"/>
      <c r="L112" s="5"/>
      <c r="M112" s="5"/>
      <c r="N112" s="5"/>
      <c r="O112" s="5"/>
      <c r="P112" s="5"/>
      <c r="Q112" s="5"/>
      <c r="R112" s="5"/>
      <c r="S112" s="5"/>
      <c r="T112" s="5"/>
      <c r="U112" s="5"/>
      <c r="V112" s="5"/>
      <c r="W112" s="5"/>
      <c r="X112" s="5"/>
      <c r="Y112" s="5"/>
      <c r="Z112" s="5"/>
      <c r="AA112" s="4"/>
    </row>
    <row r="113" spans="1:27" ht="12.75">
      <c r="A113" s="4"/>
      <c r="B113" s="4"/>
      <c r="C113" s="4"/>
      <c r="D113" s="4"/>
      <c r="E113" s="4"/>
      <c r="F113" s="4"/>
      <c r="G113" s="4"/>
      <c r="H113" s="4"/>
      <c r="I113" s="5"/>
      <c r="J113" s="5"/>
      <c r="K113" s="5"/>
      <c r="L113" s="5"/>
      <c r="M113" s="5"/>
      <c r="N113" s="5"/>
      <c r="O113" s="5"/>
      <c r="P113" s="5"/>
      <c r="Q113" s="5"/>
      <c r="R113" s="5"/>
      <c r="S113" s="5"/>
      <c r="T113" s="5"/>
      <c r="U113" s="5"/>
      <c r="V113" s="5"/>
      <c r="W113" s="5"/>
      <c r="X113" s="5"/>
      <c r="Y113" s="5"/>
      <c r="Z113" s="5"/>
      <c r="AA113" s="4"/>
    </row>
    <row r="114" spans="1:27" ht="12.75">
      <c r="A114" s="4"/>
      <c r="B114" s="4"/>
      <c r="C114" s="4"/>
      <c r="D114" s="4"/>
      <c r="E114" s="4"/>
      <c r="F114" s="4"/>
      <c r="G114" s="4"/>
      <c r="H114" s="4"/>
      <c r="I114" s="5"/>
      <c r="J114" s="5"/>
      <c r="K114" s="5"/>
      <c r="L114" s="5"/>
      <c r="M114" s="5"/>
      <c r="N114" s="5"/>
      <c r="O114" s="5"/>
      <c r="P114" s="5"/>
      <c r="Q114" s="5"/>
      <c r="R114" s="5"/>
      <c r="S114" s="5"/>
      <c r="T114" s="5"/>
      <c r="U114" s="5"/>
      <c r="V114" s="5"/>
      <c r="W114" s="5"/>
      <c r="X114" s="5"/>
      <c r="Y114" s="5"/>
      <c r="Z114" s="5"/>
      <c r="AA114" s="4"/>
    </row>
    <row r="115" spans="1:27" ht="12.75">
      <c r="A115" s="4"/>
      <c r="B115" s="4"/>
      <c r="C115" s="4"/>
      <c r="D115" s="4"/>
      <c r="E115" s="4"/>
      <c r="F115" s="4"/>
      <c r="G115" s="4"/>
      <c r="H115" s="4"/>
      <c r="I115" s="5"/>
      <c r="J115" s="5"/>
      <c r="K115" s="5"/>
      <c r="L115" s="5"/>
      <c r="M115" s="5"/>
      <c r="N115" s="5"/>
      <c r="O115" s="5"/>
      <c r="P115" s="5"/>
      <c r="Q115" s="5"/>
      <c r="R115" s="5"/>
      <c r="S115" s="5"/>
      <c r="T115" s="5"/>
      <c r="U115" s="5"/>
      <c r="V115" s="5"/>
      <c r="W115" s="5"/>
      <c r="X115" s="5"/>
      <c r="Y115" s="5"/>
      <c r="Z115" s="5"/>
      <c r="AA115" s="4"/>
    </row>
    <row r="116" spans="1:27" ht="12.75">
      <c r="A116" s="4"/>
      <c r="B116" s="4"/>
      <c r="C116" s="4"/>
      <c r="D116" s="4"/>
      <c r="E116" s="4"/>
      <c r="F116" s="4"/>
      <c r="G116" s="4"/>
      <c r="H116" s="4"/>
      <c r="I116" s="5"/>
      <c r="J116" s="5"/>
      <c r="K116" s="5"/>
      <c r="L116" s="5"/>
      <c r="M116" s="5"/>
      <c r="N116" s="5"/>
      <c r="O116" s="5"/>
      <c r="P116" s="5"/>
      <c r="Q116" s="5"/>
      <c r="R116" s="5"/>
      <c r="S116" s="5"/>
      <c r="T116" s="5"/>
      <c r="U116" s="5"/>
      <c r="V116" s="5"/>
      <c r="W116" s="5"/>
      <c r="X116" s="5"/>
      <c r="Y116" s="5"/>
      <c r="Z116" s="5"/>
      <c r="AA116" s="4"/>
    </row>
    <row r="117" spans="1:27" ht="12.75">
      <c r="A117" s="4"/>
      <c r="B117" s="4"/>
      <c r="C117" s="4"/>
      <c r="D117" s="4"/>
      <c r="E117" s="4"/>
      <c r="F117" s="4"/>
      <c r="G117" s="4"/>
      <c r="H117" s="4"/>
      <c r="I117" s="5"/>
      <c r="J117" s="5"/>
      <c r="K117" s="5"/>
      <c r="L117" s="5"/>
      <c r="M117" s="5"/>
      <c r="N117" s="5"/>
      <c r="O117" s="5"/>
      <c r="P117" s="5"/>
      <c r="Q117" s="5"/>
      <c r="R117" s="5"/>
      <c r="S117" s="5"/>
      <c r="T117" s="5"/>
      <c r="U117" s="5"/>
      <c r="V117" s="5"/>
      <c r="W117" s="5"/>
      <c r="X117" s="5"/>
      <c r="Y117" s="5"/>
      <c r="Z117" s="5"/>
      <c r="AA117" s="4"/>
    </row>
    <row r="118" spans="1:27" ht="12.75">
      <c r="A118" s="4"/>
      <c r="B118" s="4"/>
      <c r="C118" s="4"/>
      <c r="D118" s="4"/>
      <c r="E118" s="4"/>
      <c r="F118" s="4"/>
      <c r="G118" s="4"/>
      <c r="H118" s="4"/>
      <c r="I118" s="5"/>
      <c r="J118" s="5"/>
      <c r="K118" s="5"/>
      <c r="L118" s="5"/>
      <c r="M118" s="5"/>
      <c r="N118" s="5"/>
      <c r="O118" s="5"/>
      <c r="P118" s="5"/>
      <c r="Q118" s="5"/>
      <c r="R118" s="5"/>
      <c r="S118" s="5"/>
      <c r="T118" s="5"/>
      <c r="U118" s="5"/>
      <c r="V118" s="5"/>
      <c r="W118" s="5"/>
      <c r="X118" s="5"/>
      <c r="Y118" s="5"/>
      <c r="Z118" s="5"/>
      <c r="AA118" s="4"/>
    </row>
    <row r="119" spans="1:27" ht="12.75">
      <c r="A119" s="4"/>
      <c r="B119" s="4"/>
      <c r="C119" s="4"/>
      <c r="D119" s="4"/>
      <c r="E119" s="4"/>
      <c r="F119" s="4"/>
      <c r="G119" s="4"/>
      <c r="H119" s="4"/>
      <c r="I119" s="5"/>
      <c r="J119" s="5"/>
      <c r="K119" s="5"/>
      <c r="L119" s="5"/>
      <c r="M119" s="5"/>
      <c r="N119" s="5"/>
      <c r="O119" s="5"/>
      <c r="P119" s="5"/>
      <c r="Q119" s="5"/>
      <c r="R119" s="5"/>
      <c r="S119" s="5"/>
      <c r="T119" s="5"/>
      <c r="U119" s="5"/>
      <c r="V119" s="5"/>
      <c r="W119" s="5"/>
      <c r="X119" s="5"/>
      <c r="Y119" s="5"/>
      <c r="Z119" s="5"/>
      <c r="AA119" s="4"/>
    </row>
    <row r="120" spans="1:27" ht="12.75">
      <c r="A120" s="4"/>
      <c r="B120" s="4"/>
      <c r="C120" s="4"/>
      <c r="D120" s="4"/>
      <c r="E120" s="4"/>
      <c r="F120" s="4"/>
      <c r="G120" s="4"/>
      <c r="H120" s="4"/>
      <c r="I120" s="5"/>
      <c r="J120" s="5"/>
      <c r="K120" s="5"/>
      <c r="L120" s="5"/>
      <c r="M120" s="5"/>
      <c r="N120" s="5"/>
      <c r="O120" s="5"/>
      <c r="P120" s="5"/>
      <c r="Q120" s="5"/>
      <c r="R120" s="5"/>
      <c r="S120" s="5"/>
      <c r="T120" s="5"/>
      <c r="U120" s="5"/>
      <c r="V120" s="5"/>
      <c r="W120" s="5"/>
      <c r="X120" s="5"/>
      <c r="Y120" s="5"/>
      <c r="Z120" s="5"/>
      <c r="AA120" s="4"/>
    </row>
    <row r="121" spans="1:27" ht="12.75">
      <c r="A121" s="4"/>
      <c r="B121" s="4"/>
      <c r="C121" s="4"/>
      <c r="D121" s="4"/>
      <c r="E121" s="4"/>
      <c r="F121" s="4"/>
      <c r="G121" s="4"/>
      <c r="H121" s="4"/>
      <c r="I121" s="5"/>
      <c r="J121" s="5"/>
      <c r="K121" s="5"/>
      <c r="L121" s="5"/>
      <c r="M121" s="5"/>
      <c r="N121" s="5"/>
      <c r="O121" s="5"/>
      <c r="P121" s="5"/>
      <c r="Q121" s="5"/>
      <c r="R121" s="5"/>
      <c r="S121" s="5"/>
      <c r="T121" s="5"/>
      <c r="U121" s="5"/>
      <c r="V121" s="5"/>
      <c r="W121" s="5"/>
      <c r="X121" s="5"/>
      <c r="Y121" s="5"/>
      <c r="Z121" s="5"/>
      <c r="AA121" s="4"/>
    </row>
    <row r="122" spans="1:27" ht="12.75">
      <c r="A122" s="4"/>
      <c r="B122" s="4"/>
      <c r="C122" s="4"/>
      <c r="D122" s="4"/>
      <c r="E122" s="4"/>
      <c r="F122" s="4"/>
      <c r="G122" s="4"/>
      <c r="H122" s="4"/>
      <c r="I122" s="5"/>
      <c r="J122" s="5"/>
      <c r="K122" s="5"/>
      <c r="L122" s="5"/>
      <c r="M122" s="5"/>
      <c r="N122" s="5"/>
      <c r="O122" s="5"/>
      <c r="P122" s="5"/>
      <c r="Q122" s="5"/>
      <c r="R122" s="5"/>
      <c r="S122" s="5"/>
      <c r="T122" s="5"/>
      <c r="U122" s="5"/>
      <c r="V122" s="5"/>
      <c r="W122" s="5"/>
      <c r="X122" s="5"/>
      <c r="Y122" s="5"/>
      <c r="Z122" s="5"/>
      <c r="AA122" s="4"/>
    </row>
    <row r="123" spans="1:27" ht="12.75">
      <c r="A123" s="4"/>
      <c r="B123" s="4"/>
      <c r="C123" s="4"/>
      <c r="D123" s="4"/>
      <c r="E123" s="4"/>
      <c r="F123" s="4"/>
      <c r="G123" s="4"/>
      <c r="H123" s="4"/>
      <c r="I123" s="5"/>
      <c r="J123" s="5"/>
      <c r="K123" s="5"/>
      <c r="L123" s="5"/>
      <c r="M123" s="5"/>
      <c r="N123" s="5"/>
      <c r="O123" s="5"/>
      <c r="P123" s="5"/>
      <c r="Q123" s="5"/>
      <c r="R123" s="5"/>
      <c r="S123" s="5"/>
      <c r="T123" s="5"/>
      <c r="U123" s="5"/>
      <c r="V123" s="5"/>
      <c r="W123" s="5"/>
      <c r="X123" s="5"/>
      <c r="Y123" s="5"/>
      <c r="Z123" s="5"/>
      <c r="AA123" s="4"/>
    </row>
    <row r="124" spans="1:27" ht="12.75">
      <c r="A124" s="4"/>
      <c r="B124" s="4"/>
      <c r="C124" s="4"/>
      <c r="D124" s="4"/>
      <c r="E124" s="4"/>
      <c r="F124" s="4"/>
      <c r="G124" s="4"/>
      <c r="H124" s="4"/>
      <c r="I124" s="5"/>
      <c r="J124" s="5"/>
      <c r="K124" s="5"/>
      <c r="L124" s="5"/>
      <c r="M124" s="5"/>
      <c r="N124" s="5"/>
      <c r="O124" s="5"/>
      <c r="P124" s="5"/>
      <c r="Q124" s="5"/>
      <c r="R124" s="5"/>
      <c r="S124" s="5"/>
      <c r="T124" s="5"/>
      <c r="U124" s="5"/>
      <c r="V124" s="5"/>
      <c r="W124" s="5"/>
      <c r="X124" s="5"/>
      <c r="Y124" s="5"/>
      <c r="Z124" s="5"/>
      <c r="AA124" s="4"/>
    </row>
    <row r="125" spans="1:27" ht="12.75">
      <c r="A125" s="4"/>
      <c r="B125" s="4"/>
      <c r="C125" s="4"/>
      <c r="D125" s="4"/>
      <c r="E125" s="4"/>
      <c r="F125" s="4"/>
      <c r="G125" s="4"/>
      <c r="H125" s="4"/>
      <c r="I125" s="5"/>
      <c r="J125" s="5"/>
      <c r="K125" s="5"/>
      <c r="L125" s="5"/>
      <c r="M125" s="5"/>
      <c r="N125" s="5"/>
      <c r="O125" s="5"/>
      <c r="P125" s="5"/>
      <c r="Q125" s="5"/>
      <c r="R125" s="5"/>
      <c r="S125" s="5"/>
      <c r="T125" s="5"/>
      <c r="U125" s="5"/>
      <c r="V125" s="5"/>
      <c r="W125" s="5"/>
      <c r="X125" s="5"/>
      <c r="Y125" s="5"/>
      <c r="Z125" s="5"/>
      <c r="AA125" s="4"/>
    </row>
    <row r="126" spans="1:27" ht="12.75">
      <c r="A126" s="4"/>
      <c r="B126" s="4"/>
      <c r="C126" s="4"/>
      <c r="D126" s="4"/>
      <c r="E126" s="4"/>
      <c r="F126" s="4"/>
      <c r="G126" s="4"/>
      <c r="H126" s="4"/>
      <c r="I126" s="5"/>
      <c r="J126" s="5"/>
      <c r="K126" s="5"/>
      <c r="L126" s="5"/>
      <c r="M126" s="5"/>
      <c r="N126" s="5"/>
      <c r="O126" s="5"/>
      <c r="P126" s="5"/>
      <c r="Q126" s="5"/>
      <c r="R126" s="5"/>
      <c r="S126" s="5"/>
      <c r="T126" s="5"/>
      <c r="U126" s="5"/>
      <c r="V126" s="5"/>
      <c r="W126" s="5"/>
      <c r="X126" s="5"/>
      <c r="Y126" s="5"/>
      <c r="Z126" s="5"/>
      <c r="AA126" s="4"/>
    </row>
    <row r="127" spans="1:27" ht="12.75">
      <c r="A127" s="4"/>
      <c r="B127" s="4"/>
      <c r="C127" s="4"/>
      <c r="D127" s="4"/>
      <c r="E127" s="4"/>
      <c r="F127" s="4"/>
      <c r="G127" s="4"/>
      <c r="H127" s="4"/>
      <c r="I127" s="5"/>
      <c r="J127" s="5"/>
      <c r="K127" s="5"/>
      <c r="L127" s="5"/>
      <c r="M127" s="5"/>
      <c r="N127" s="5"/>
      <c r="O127" s="5"/>
      <c r="P127" s="5"/>
      <c r="Q127" s="5"/>
      <c r="R127" s="5"/>
      <c r="S127" s="5"/>
      <c r="T127" s="5"/>
      <c r="U127" s="5"/>
      <c r="V127" s="5"/>
      <c r="W127" s="5"/>
      <c r="X127" s="5"/>
      <c r="Y127" s="5"/>
      <c r="Z127" s="5"/>
      <c r="AA127" s="4"/>
    </row>
    <row r="128" spans="1:27" ht="12.75">
      <c r="A128" s="4"/>
      <c r="B128" s="4"/>
      <c r="C128" s="4"/>
      <c r="D128" s="4"/>
      <c r="E128" s="4"/>
      <c r="F128" s="4"/>
      <c r="G128" s="4"/>
      <c r="H128" s="4"/>
      <c r="I128" s="5"/>
      <c r="J128" s="5"/>
      <c r="K128" s="5"/>
      <c r="L128" s="5"/>
      <c r="M128" s="5"/>
      <c r="N128" s="5"/>
      <c r="O128" s="5"/>
      <c r="P128" s="5"/>
      <c r="Q128" s="5"/>
      <c r="R128" s="5"/>
      <c r="S128" s="5"/>
      <c r="T128" s="5"/>
      <c r="U128" s="5"/>
      <c r="V128" s="5"/>
      <c r="W128" s="5"/>
      <c r="X128" s="5"/>
      <c r="Y128" s="5"/>
      <c r="Z128" s="5"/>
      <c r="AA128" s="4"/>
    </row>
    <row r="129" spans="1:27" ht="12.75">
      <c r="A129" s="4"/>
      <c r="B129" s="4"/>
      <c r="C129" s="4"/>
      <c r="D129" s="4"/>
      <c r="E129" s="4"/>
      <c r="F129" s="4"/>
      <c r="G129" s="4"/>
      <c r="H129" s="4"/>
      <c r="I129" s="5"/>
      <c r="J129" s="5"/>
      <c r="K129" s="5"/>
      <c r="L129" s="5"/>
      <c r="M129" s="5"/>
      <c r="N129" s="5"/>
      <c r="O129" s="5"/>
      <c r="P129" s="5"/>
      <c r="Q129" s="5"/>
      <c r="R129" s="5"/>
      <c r="S129" s="5"/>
      <c r="T129" s="5"/>
      <c r="U129" s="5"/>
      <c r="V129" s="5"/>
      <c r="W129" s="5"/>
      <c r="X129" s="5"/>
      <c r="Y129" s="5"/>
      <c r="Z129" s="5"/>
      <c r="AA129" s="4"/>
    </row>
    <row r="130" spans="1:27" ht="12.75">
      <c r="A130" s="4"/>
      <c r="B130" s="4"/>
      <c r="C130" s="4"/>
      <c r="D130" s="4"/>
      <c r="E130" s="4"/>
      <c r="F130" s="4"/>
      <c r="G130" s="4"/>
      <c r="H130" s="4"/>
      <c r="I130" s="5"/>
      <c r="J130" s="5"/>
      <c r="K130" s="5"/>
      <c r="L130" s="5"/>
      <c r="M130" s="5"/>
      <c r="N130" s="5"/>
      <c r="O130" s="5"/>
      <c r="P130" s="5"/>
      <c r="Q130" s="5"/>
      <c r="R130" s="5"/>
      <c r="S130" s="5"/>
      <c r="T130" s="5"/>
      <c r="U130" s="5"/>
      <c r="V130" s="5"/>
      <c r="W130" s="5"/>
      <c r="X130" s="5"/>
      <c r="Y130" s="5"/>
      <c r="Z130" s="5"/>
      <c r="AA130" s="4"/>
    </row>
    <row r="131" spans="1:27" ht="12.75">
      <c r="A131" s="4"/>
      <c r="B131" s="4"/>
      <c r="C131" s="4"/>
      <c r="D131" s="4"/>
      <c r="E131" s="4"/>
      <c r="F131" s="4"/>
      <c r="G131" s="4"/>
      <c r="H131" s="4"/>
      <c r="I131" s="5"/>
      <c r="J131" s="5"/>
      <c r="K131" s="5"/>
      <c r="L131" s="5"/>
      <c r="M131" s="5"/>
      <c r="N131" s="5"/>
      <c r="O131" s="5"/>
      <c r="P131" s="5"/>
      <c r="Q131" s="5"/>
      <c r="R131" s="5"/>
      <c r="S131" s="5"/>
      <c r="T131" s="5"/>
      <c r="U131" s="5"/>
      <c r="V131" s="5"/>
      <c r="W131" s="5"/>
      <c r="X131" s="5"/>
      <c r="Y131" s="5"/>
      <c r="Z131" s="5"/>
      <c r="AA131" s="4"/>
    </row>
    <row r="132" spans="1:27" ht="12.75">
      <c r="A132" s="4"/>
      <c r="B132" s="4"/>
      <c r="C132" s="4"/>
      <c r="D132" s="4"/>
      <c r="E132" s="4"/>
      <c r="F132" s="4"/>
      <c r="G132" s="4"/>
      <c r="H132" s="4"/>
      <c r="I132" s="5"/>
      <c r="J132" s="5"/>
      <c r="K132" s="5"/>
      <c r="L132" s="5"/>
      <c r="M132" s="5"/>
      <c r="N132" s="5"/>
      <c r="O132" s="5"/>
      <c r="P132" s="5"/>
      <c r="Q132" s="5"/>
      <c r="R132" s="5"/>
      <c r="S132" s="5"/>
      <c r="T132" s="5"/>
      <c r="U132" s="5"/>
      <c r="V132" s="5"/>
      <c r="W132" s="5"/>
      <c r="X132" s="5"/>
      <c r="Y132" s="5"/>
      <c r="Z132" s="5"/>
      <c r="AA132" s="4"/>
    </row>
    <row r="133" spans="1:27" ht="12.75">
      <c r="A133" s="4"/>
      <c r="B133" s="4"/>
      <c r="C133" s="4"/>
      <c r="D133" s="4"/>
      <c r="E133" s="4"/>
      <c r="F133" s="4"/>
      <c r="G133" s="4"/>
      <c r="H133" s="4"/>
      <c r="I133" s="5"/>
      <c r="J133" s="5"/>
      <c r="K133" s="5"/>
      <c r="L133" s="5"/>
      <c r="M133" s="5"/>
      <c r="N133" s="5"/>
      <c r="O133" s="5"/>
      <c r="P133" s="5"/>
      <c r="Q133" s="5"/>
      <c r="R133" s="5"/>
      <c r="S133" s="5"/>
      <c r="T133" s="5"/>
      <c r="U133" s="5"/>
      <c r="V133" s="5"/>
      <c r="W133" s="5"/>
      <c r="X133" s="5"/>
      <c r="Y133" s="5"/>
      <c r="Z133" s="5"/>
      <c r="AA133" s="4"/>
    </row>
    <row r="134" spans="1:27" ht="12.75">
      <c r="A134" s="4"/>
      <c r="B134" s="4"/>
      <c r="C134" s="4"/>
      <c r="D134" s="4"/>
      <c r="E134" s="4"/>
      <c r="F134" s="4"/>
      <c r="G134" s="4"/>
      <c r="H134" s="4"/>
      <c r="I134" s="5"/>
      <c r="J134" s="5"/>
      <c r="K134" s="5"/>
      <c r="L134" s="5"/>
      <c r="M134" s="5"/>
      <c r="N134" s="5"/>
      <c r="O134" s="5"/>
      <c r="P134" s="5"/>
      <c r="Q134" s="5"/>
      <c r="R134" s="5"/>
      <c r="S134" s="5"/>
      <c r="T134" s="5"/>
      <c r="U134" s="5"/>
      <c r="V134" s="5"/>
      <c r="W134" s="5"/>
      <c r="X134" s="5"/>
      <c r="Y134" s="5"/>
      <c r="Z134" s="5"/>
      <c r="AA134" s="4"/>
    </row>
    <row r="135" spans="1:27" ht="12.75">
      <c r="A135" s="4"/>
      <c r="B135" s="4"/>
      <c r="C135" s="4"/>
      <c r="D135" s="4"/>
      <c r="E135" s="4"/>
      <c r="F135" s="4"/>
      <c r="G135" s="4"/>
      <c r="H135" s="4"/>
      <c r="I135" s="5"/>
      <c r="J135" s="5"/>
      <c r="K135" s="5"/>
      <c r="L135" s="5"/>
      <c r="M135" s="5"/>
      <c r="N135" s="5"/>
      <c r="O135" s="5"/>
      <c r="P135" s="5"/>
      <c r="Q135" s="5"/>
      <c r="R135" s="5"/>
      <c r="S135" s="5"/>
      <c r="T135" s="5"/>
      <c r="U135" s="5"/>
      <c r="V135" s="5"/>
      <c r="W135" s="5"/>
      <c r="X135" s="5"/>
      <c r="Y135" s="5"/>
      <c r="Z135" s="5"/>
      <c r="AA135" s="4"/>
    </row>
    <row r="136" spans="1:27" ht="12.75">
      <c r="A136" s="4"/>
      <c r="B136" s="4"/>
      <c r="C136" s="4"/>
      <c r="D136" s="4"/>
      <c r="E136" s="4"/>
      <c r="F136" s="4"/>
      <c r="G136" s="4"/>
      <c r="H136" s="4"/>
      <c r="I136" s="5"/>
      <c r="J136" s="5"/>
      <c r="K136" s="5"/>
      <c r="L136" s="5"/>
      <c r="M136" s="5"/>
      <c r="N136" s="5"/>
      <c r="O136" s="5"/>
      <c r="P136" s="5"/>
      <c r="Q136" s="5"/>
      <c r="R136" s="5"/>
      <c r="S136" s="5"/>
      <c r="T136" s="5"/>
      <c r="U136" s="5"/>
      <c r="V136" s="5"/>
      <c r="W136" s="5"/>
      <c r="X136" s="5"/>
      <c r="Y136" s="5"/>
      <c r="Z136" s="5"/>
      <c r="AA136" s="4"/>
    </row>
    <row r="137" spans="1:27" ht="12.75">
      <c r="A137" s="4"/>
      <c r="B137" s="4"/>
      <c r="C137" s="4"/>
      <c r="D137" s="4"/>
      <c r="E137" s="4"/>
      <c r="F137" s="4"/>
      <c r="G137" s="4"/>
      <c r="H137" s="4"/>
      <c r="I137" s="5"/>
      <c r="J137" s="5"/>
      <c r="K137" s="5"/>
      <c r="L137" s="5"/>
      <c r="M137" s="5"/>
      <c r="N137" s="5"/>
      <c r="O137" s="5"/>
      <c r="P137" s="5"/>
      <c r="Q137" s="5"/>
      <c r="R137" s="5"/>
      <c r="S137" s="5"/>
      <c r="T137" s="5"/>
      <c r="U137" s="5"/>
      <c r="V137" s="5"/>
      <c r="W137" s="5"/>
      <c r="X137" s="5"/>
      <c r="Y137" s="5"/>
      <c r="Z137" s="5"/>
      <c r="AA137" s="4"/>
    </row>
    <row r="138" spans="1:27" ht="12.75">
      <c r="A138" s="4"/>
      <c r="B138" s="4"/>
      <c r="C138" s="4"/>
      <c r="D138" s="4"/>
      <c r="E138" s="4"/>
      <c r="F138" s="4"/>
      <c r="G138" s="4"/>
      <c r="H138" s="4"/>
      <c r="I138" s="5"/>
      <c r="J138" s="5"/>
      <c r="K138" s="5"/>
      <c r="L138" s="5"/>
      <c r="M138" s="5"/>
      <c r="N138" s="5"/>
      <c r="O138" s="5"/>
      <c r="P138" s="5"/>
      <c r="Q138" s="5"/>
      <c r="R138" s="5"/>
      <c r="S138" s="5"/>
      <c r="T138" s="5"/>
      <c r="U138" s="5"/>
      <c r="V138" s="5"/>
      <c r="W138" s="5"/>
      <c r="X138" s="5"/>
      <c r="Y138" s="5"/>
      <c r="Z138" s="5"/>
      <c r="AA138" s="4"/>
    </row>
    <row r="139" spans="1:27" ht="12.75">
      <c r="A139" s="4"/>
      <c r="B139" s="4"/>
      <c r="C139" s="4"/>
      <c r="D139" s="4"/>
      <c r="E139" s="4"/>
      <c r="F139" s="4"/>
      <c r="G139" s="4"/>
      <c r="H139" s="4"/>
      <c r="I139" s="5"/>
      <c r="J139" s="5"/>
      <c r="K139" s="5"/>
      <c r="L139" s="5"/>
      <c r="M139" s="5"/>
      <c r="N139" s="5"/>
      <c r="O139" s="5"/>
      <c r="P139" s="5"/>
      <c r="Q139" s="5"/>
      <c r="R139" s="5"/>
      <c r="S139" s="5"/>
      <c r="T139" s="5"/>
      <c r="U139" s="5"/>
      <c r="V139" s="5"/>
      <c r="W139" s="5"/>
      <c r="X139" s="5"/>
      <c r="Y139" s="5"/>
      <c r="Z139" s="5"/>
      <c r="AA139" s="4"/>
    </row>
    <row r="140" spans="1:27" ht="12.75">
      <c r="A140" s="4"/>
      <c r="B140" s="4"/>
      <c r="C140" s="4"/>
      <c r="D140" s="4"/>
      <c r="E140" s="4"/>
      <c r="F140" s="4"/>
      <c r="G140" s="4"/>
      <c r="H140" s="4"/>
      <c r="I140" s="5"/>
      <c r="J140" s="5"/>
      <c r="K140" s="5"/>
      <c r="L140" s="5"/>
      <c r="M140" s="5"/>
      <c r="N140" s="5"/>
      <c r="O140" s="5"/>
      <c r="P140" s="5"/>
      <c r="Q140" s="5"/>
      <c r="R140" s="5"/>
      <c r="S140" s="5"/>
      <c r="T140" s="5"/>
      <c r="U140" s="5"/>
      <c r="V140" s="5"/>
      <c r="W140" s="5"/>
      <c r="X140" s="5"/>
      <c r="Y140" s="5"/>
      <c r="Z140" s="5"/>
      <c r="AA140" s="4"/>
    </row>
    <row r="141" spans="1:27" ht="12.75">
      <c r="A141" s="4"/>
      <c r="B141" s="4"/>
      <c r="C141" s="4"/>
      <c r="D141" s="4"/>
      <c r="E141" s="4"/>
      <c r="F141" s="4"/>
      <c r="G141" s="4"/>
      <c r="H141" s="4"/>
      <c r="I141" s="5"/>
      <c r="J141" s="5"/>
      <c r="K141" s="5"/>
      <c r="L141" s="5"/>
      <c r="M141" s="5"/>
      <c r="N141" s="5"/>
      <c r="O141" s="5"/>
      <c r="P141" s="5"/>
      <c r="Q141" s="5"/>
      <c r="R141" s="5"/>
      <c r="S141" s="5"/>
      <c r="T141" s="5"/>
      <c r="U141" s="5"/>
      <c r="V141" s="5"/>
      <c r="W141" s="5"/>
      <c r="X141" s="5"/>
      <c r="Y141" s="5"/>
      <c r="Z141" s="5"/>
      <c r="AA141" s="4"/>
    </row>
    <row r="142" spans="1:27" ht="12.75">
      <c r="A142" s="4"/>
      <c r="B142" s="4"/>
      <c r="C142" s="4"/>
      <c r="D142" s="4"/>
      <c r="E142" s="4"/>
      <c r="F142" s="4"/>
      <c r="G142" s="4"/>
      <c r="H142" s="4"/>
      <c r="I142" s="5"/>
      <c r="J142" s="5"/>
      <c r="K142" s="5"/>
      <c r="L142" s="5"/>
      <c r="M142" s="5"/>
      <c r="N142" s="5"/>
      <c r="O142" s="5"/>
      <c r="P142" s="5"/>
      <c r="Q142" s="5"/>
      <c r="R142" s="5"/>
      <c r="S142" s="5"/>
      <c r="T142" s="5"/>
      <c r="U142" s="5"/>
      <c r="V142" s="5"/>
      <c r="W142" s="5"/>
      <c r="X142" s="5"/>
      <c r="Y142" s="5"/>
      <c r="Z142" s="5"/>
      <c r="AA142" s="4"/>
    </row>
    <row r="143" spans="1:27" ht="12.75">
      <c r="A143" s="4"/>
      <c r="B143" s="4"/>
      <c r="C143" s="4"/>
      <c r="D143" s="4"/>
      <c r="E143" s="4"/>
      <c r="F143" s="4"/>
      <c r="G143" s="4"/>
      <c r="H143" s="4"/>
      <c r="I143" s="5"/>
      <c r="J143" s="5"/>
      <c r="K143" s="5"/>
      <c r="L143" s="5"/>
      <c r="M143" s="5"/>
      <c r="N143" s="5"/>
      <c r="O143" s="5"/>
      <c r="P143" s="5"/>
      <c r="Q143" s="5"/>
      <c r="R143" s="5"/>
      <c r="S143" s="5"/>
      <c r="T143" s="5"/>
      <c r="U143" s="5"/>
      <c r="V143" s="5"/>
      <c r="W143" s="5"/>
      <c r="X143" s="5"/>
      <c r="Y143" s="5"/>
      <c r="Z143" s="5"/>
      <c r="AA143" s="4"/>
    </row>
    <row r="144" spans="1:27" ht="12.75">
      <c r="A144" s="4"/>
      <c r="B144" s="4"/>
      <c r="C144" s="4"/>
      <c r="D144" s="4"/>
      <c r="E144" s="4"/>
      <c r="F144" s="4"/>
      <c r="G144" s="4"/>
      <c r="H144" s="4"/>
      <c r="I144" s="5"/>
      <c r="J144" s="5"/>
      <c r="K144" s="5"/>
      <c r="L144" s="5"/>
      <c r="M144" s="5"/>
      <c r="N144" s="5"/>
      <c r="O144" s="5"/>
      <c r="P144" s="5"/>
      <c r="Q144" s="5"/>
      <c r="R144" s="5"/>
      <c r="S144" s="5"/>
      <c r="T144" s="5"/>
      <c r="U144" s="5"/>
      <c r="V144" s="5"/>
      <c r="W144" s="5"/>
      <c r="X144" s="5"/>
      <c r="Y144" s="5"/>
      <c r="Z144" s="5"/>
      <c r="AA144" s="4"/>
    </row>
    <row r="145" spans="1:27" ht="12.75">
      <c r="A145" s="4"/>
      <c r="B145" s="4"/>
      <c r="C145" s="4"/>
      <c r="D145" s="4"/>
      <c r="E145" s="4"/>
      <c r="F145" s="4"/>
      <c r="G145" s="4"/>
      <c r="H145" s="4"/>
      <c r="I145" s="5"/>
      <c r="J145" s="5"/>
      <c r="K145" s="5"/>
      <c r="L145" s="5"/>
      <c r="M145" s="5"/>
      <c r="N145" s="5"/>
      <c r="O145" s="5"/>
      <c r="P145" s="5"/>
      <c r="Q145" s="5"/>
      <c r="R145" s="5"/>
      <c r="S145" s="5"/>
      <c r="T145" s="5"/>
      <c r="U145" s="5"/>
      <c r="V145" s="5"/>
      <c r="W145" s="5"/>
      <c r="X145" s="5"/>
      <c r="Y145" s="5"/>
      <c r="Z145" s="5"/>
      <c r="AA145" s="4"/>
    </row>
    <row r="146" spans="1:27" ht="12.75">
      <c r="A146" s="4"/>
      <c r="B146" s="4"/>
      <c r="C146" s="4"/>
      <c r="D146" s="4"/>
      <c r="E146" s="4"/>
      <c r="F146" s="4"/>
      <c r="G146" s="4"/>
      <c r="H146" s="4"/>
      <c r="I146" s="5"/>
      <c r="J146" s="5"/>
      <c r="K146" s="5"/>
      <c r="L146" s="5"/>
      <c r="M146" s="5"/>
      <c r="N146" s="5"/>
      <c r="O146" s="5"/>
      <c r="P146" s="5"/>
      <c r="Q146" s="5"/>
      <c r="R146" s="5"/>
      <c r="S146" s="5"/>
      <c r="T146" s="5"/>
      <c r="U146" s="5"/>
      <c r="V146" s="5"/>
      <c r="W146" s="5"/>
      <c r="X146" s="5"/>
      <c r="Y146" s="5"/>
      <c r="Z146" s="5"/>
      <c r="AA146" s="4"/>
    </row>
    <row r="147" spans="1:27" ht="12.75">
      <c r="A147" s="4"/>
      <c r="B147" s="4"/>
      <c r="C147" s="4"/>
      <c r="D147" s="4"/>
      <c r="E147" s="4"/>
      <c r="F147" s="4"/>
      <c r="G147" s="4"/>
      <c r="H147" s="4"/>
      <c r="I147" s="5"/>
      <c r="J147" s="5"/>
      <c r="K147" s="5"/>
      <c r="L147" s="5"/>
      <c r="M147" s="5"/>
      <c r="N147" s="5"/>
      <c r="O147" s="5"/>
      <c r="P147" s="5"/>
      <c r="Q147" s="5"/>
      <c r="R147" s="5"/>
      <c r="S147" s="5"/>
      <c r="T147" s="5"/>
      <c r="U147" s="5"/>
      <c r="V147" s="5"/>
      <c r="W147" s="5"/>
      <c r="X147" s="5"/>
      <c r="Y147" s="5"/>
      <c r="Z147" s="5"/>
      <c r="AA147" s="4"/>
    </row>
    <row r="148" spans="1:27" ht="12.75">
      <c r="A148" s="4"/>
      <c r="B148" s="4"/>
      <c r="C148" s="4"/>
      <c r="D148" s="4"/>
      <c r="E148" s="4"/>
      <c r="F148" s="4"/>
      <c r="G148" s="4"/>
      <c r="H148" s="4"/>
      <c r="I148" s="5"/>
      <c r="J148" s="5"/>
      <c r="K148" s="5"/>
      <c r="L148" s="5"/>
      <c r="M148" s="5"/>
      <c r="N148" s="5"/>
      <c r="O148" s="5"/>
      <c r="P148" s="5"/>
      <c r="Q148" s="5"/>
      <c r="R148" s="5"/>
      <c r="S148" s="5"/>
      <c r="T148" s="5"/>
      <c r="U148" s="5"/>
      <c r="V148" s="5"/>
      <c r="W148" s="5"/>
      <c r="X148" s="5"/>
      <c r="Y148" s="5"/>
      <c r="Z148" s="5"/>
      <c r="AA148" s="4"/>
    </row>
    <row r="149" spans="1:27" ht="12.75">
      <c r="A149" s="4"/>
      <c r="B149" s="4"/>
      <c r="C149" s="4"/>
      <c r="D149" s="4"/>
      <c r="E149" s="4"/>
      <c r="F149" s="4"/>
      <c r="G149" s="4"/>
      <c r="H149" s="4"/>
      <c r="I149" s="5"/>
      <c r="J149" s="5"/>
      <c r="K149" s="5"/>
      <c r="L149" s="5"/>
      <c r="M149" s="5"/>
      <c r="N149" s="5"/>
      <c r="O149" s="5"/>
      <c r="P149" s="5"/>
      <c r="Q149" s="5"/>
      <c r="R149" s="5"/>
      <c r="S149" s="5"/>
      <c r="T149" s="5"/>
      <c r="U149" s="5"/>
      <c r="V149" s="5"/>
      <c r="W149" s="5"/>
      <c r="X149" s="5"/>
      <c r="Y149" s="5"/>
      <c r="Z149" s="5"/>
      <c r="AA149" s="4"/>
    </row>
    <row r="150" spans="1:27" ht="12.75">
      <c r="A150" s="4"/>
      <c r="B150" s="4"/>
      <c r="C150" s="4"/>
      <c r="D150" s="4"/>
      <c r="E150" s="4"/>
      <c r="F150" s="4"/>
      <c r="G150" s="4"/>
      <c r="H150" s="4"/>
      <c r="I150" s="5"/>
      <c r="J150" s="5"/>
      <c r="K150" s="5"/>
      <c r="L150" s="5"/>
      <c r="M150" s="5"/>
      <c r="N150" s="5"/>
      <c r="O150" s="5"/>
      <c r="P150" s="5"/>
      <c r="Q150" s="5"/>
      <c r="R150" s="5"/>
      <c r="S150" s="5"/>
      <c r="T150" s="5"/>
      <c r="U150" s="5"/>
      <c r="V150" s="5"/>
      <c r="W150" s="5"/>
      <c r="X150" s="5"/>
      <c r="Y150" s="5"/>
      <c r="Z150" s="5"/>
      <c r="AA150" s="4"/>
    </row>
    <row r="151" spans="1:27" ht="12.75">
      <c r="A151" s="4"/>
      <c r="B151" s="4"/>
      <c r="C151" s="4"/>
      <c r="D151" s="4"/>
      <c r="E151" s="4"/>
      <c r="F151" s="4"/>
      <c r="G151" s="4"/>
      <c r="H151" s="4"/>
      <c r="I151" s="5"/>
      <c r="J151" s="5"/>
      <c r="K151" s="5"/>
      <c r="L151" s="5"/>
      <c r="M151" s="5"/>
      <c r="N151" s="5"/>
      <c r="O151" s="5"/>
      <c r="P151" s="5"/>
      <c r="Q151" s="5"/>
      <c r="R151" s="5"/>
      <c r="S151" s="5"/>
      <c r="T151" s="5"/>
      <c r="U151" s="5"/>
      <c r="V151" s="5"/>
      <c r="W151" s="5"/>
      <c r="X151" s="5"/>
      <c r="Y151" s="5"/>
      <c r="Z151" s="5"/>
      <c r="AA151" s="4"/>
    </row>
    <row r="152" spans="1:27" ht="12.75">
      <c r="A152" s="4"/>
      <c r="B152" s="4"/>
      <c r="C152" s="4"/>
      <c r="D152" s="4"/>
      <c r="E152" s="4"/>
      <c r="F152" s="4"/>
      <c r="G152" s="4"/>
      <c r="H152" s="4"/>
      <c r="I152" s="5"/>
      <c r="J152" s="5"/>
      <c r="K152" s="5"/>
      <c r="L152" s="5"/>
      <c r="M152" s="5"/>
      <c r="N152" s="5"/>
      <c r="O152" s="5"/>
      <c r="P152" s="5"/>
      <c r="Q152" s="5"/>
      <c r="R152" s="5"/>
      <c r="S152" s="5"/>
      <c r="T152" s="5"/>
      <c r="U152" s="5"/>
      <c r="V152" s="5"/>
      <c r="W152" s="5"/>
      <c r="X152" s="5"/>
      <c r="Y152" s="5"/>
      <c r="Z152" s="5"/>
      <c r="AA152" s="4"/>
    </row>
    <row r="153" spans="1:27" ht="12.75">
      <c r="A153" s="4"/>
      <c r="B153" s="4"/>
      <c r="C153" s="4"/>
      <c r="D153" s="4"/>
      <c r="E153" s="4"/>
      <c r="F153" s="4"/>
      <c r="G153" s="4"/>
      <c r="H153" s="4"/>
      <c r="I153" s="5"/>
      <c r="J153" s="5"/>
      <c r="K153" s="5"/>
      <c r="L153" s="5"/>
      <c r="M153" s="5"/>
      <c r="N153" s="5"/>
      <c r="O153" s="5"/>
      <c r="P153" s="5"/>
      <c r="Q153" s="5"/>
      <c r="R153" s="5"/>
      <c r="S153" s="5"/>
      <c r="T153" s="5"/>
      <c r="U153" s="5"/>
      <c r="V153" s="5"/>
      <c r="W153" s="5"/>
      <c r="X153" s="5"/>
      <c r="Y153" s="5"/>
      <c r="Z153" s="5"/>
      <c r="AA153" s="4"/>
    </row>
    <row r="154" spans="1:27" ht="12.75">
      <c r="A154" s="4"/>
      <c r="B154" s="4"/>
      <c r="C154" s="4"/>
      <c r="D154" s="4"/>
      <c r="E154" s="4"/>
      <c r="F154" s="4"/>
      <c r="G154" s="4"/>
      <c r="H154" s="4"/>
      <c r="I154" s="5"/>
      <c r="J154" s="5"/>
      <c r="K154" s="5"/>
      <c r="L154" s="5"/>
      <c r="M154" s="5"/>
      <c r="N154" s="5"/>
      <c r="O154" s="5"/>
      <c r="P154" s="5"/>
      <c r="Q154" s="5"/>
      <c r="R154" s="5"/>
      <c r="S154" s="5"/>
      <c r="T154" s="5"/>
      <c r="U154" s="5"/>
      <c r="V154" s="5"/>
      <c r="W154" s="5"/>
      <c r="X154" s="5"/>
      <c r="Y154" s="5"/>
      <c r="Z154" s="5"/>
      <c r="AA154" s="4"/>
    </row>
    <row r="155" spans="1:27" ht="12.75">
      <c r="A155" s="4"/>
      <c r="B155" s="4"/>
      <c r="C155" s="4"/>
      <c r="D155" s="4"/>
      <c r="E155" s="4"/>
      <c r="F155" s="4"/>
      <c r="G155" s="4"/>
      <c r="H155" s="4"/>
      <c r="I155" s="5"/>
      <c r="J155" s="5"/>
      <c r="K155" s="5"/>
      <c r="L155" s="5"/>
      <c r="M155" s="5"/>
      <c r="N155" s="5"/>
      <c r="O155" s="5"/>
      <c r="P155" s="5"/>
      <c r="Q155" s="5"/>
      <c r="R155" s="5"/>
      <c r="S155" s="5"/>
      <c r="T155" s="5"/>
      <c r="U155" s="5"/>
      <c r="V155" s="5"/>
      <c r="W155" s="5"/>
      <c r="X155" s="5"/>
      <c r="Y155" s="5"/>
      <c r="Z155" s="5"/>
      <c r="AA155" s="4"/>
    </row>
    <row r="156" spans="1:27" ht="12.75">
      <c r="A156" s="4"/>
      <c r="B156" s="4"/>
      <c r="C156" s="4"/>
      <c r="D156" s="4"/>
      <c r="E156" s="4"/>
      <c r="F156" s="4"/>
      <c r="G156" s="4"/>
      <c r="H156" s="4"/>
      <c r="I156" s="5"/>
      <c r="J156" s="5"/>
      <c r="K156" s="5"/>
      <c r="L156" s="5"/>
      <c r="M156" s="5"/>
      <c r="N156" s="5"/>
      <c r="O156" s="5"/>
      <c r="P156" s="5"/>
      <c r="Q156" s="5"/>
      <c r="R156" s="5"/>
      <c r="S156" s="5"/>
      <c r="T156" s="5"/>
      <c r="U156" s="5"/>
      <c r="V156" s="5"/>
      <c r="W156" s="5"/>
      <c r="X156" s="5"/>
      <c r="Y156" s="5"/>
      <c r="Z156" s="5"/>
      <c r="AA156" s="4"/>
    </row>
    <row r="157" spans="1:27" ht="12.75">
      <c r="A157" s="4"/>
      <c r="B157" s="4"/>
      <c r="C157" s="4"/>
      <c r="D157" s="4"/>
      <c r="E157" s="4"/>
      <c r="F157" s="4"/>
      <c r="G157" s="4"/>
      <c r="H157" s="4"/>
      <c r="I157" s="5"/>
      <c r="J157" s="5"/>
      <c r="K157" s="5"/>
      <c r="L157" s="5"/>
      <c r="M157" s="5"/>
      <c r="N157" s="5"/>
      <c r="O157" s="5"/>
      <c r="P157" s="5"/>
      <c r="Q157" s="5"/>
      <c r="R157" s="5"/>
      <c r="S157" s="5"/>
      <c r="T157" s="5"/>
      <c r="U157" s="5"/>
      <c r="V157" s="5"/>
      <c r="W157" s="5"/>
      <c r="X157" s="5"/>
      <c r="Y157" s="5"/>
      <c r="Z157" s="5"/>
      <c r="AA157" s="4"/>
    </row>
    <row r="158" spans="1:27" ht="12.75">
      <c r="A158" s="4"/>
      <c r="B158" s="4"/>
      <c r="C158" s="4"/>
      <c r="D158" s="4"/>
      <c r="E158" s="4"/>
      <c r="F158" s="4"/>
      <c r="G158" s="4"/>
      <c r="H158" s="4"/>
      <c r="I158" s="5"/>
      <c r="J158" s="5"/>
      <c r="K158" s="5"/>
      <c r="L158" s="5"/>
      <c r="M158" s="5"/>
      <c r="N158" s="5"/>
      <c r="O158" s="5"/>
      <c r="P158" s="5"/>
      <c r="Q158" s="5"/>
      <c r="R158" s="5"/>
      <c r="S158" s="5"/>
      <c r="T158" s="5"/>
      <c r="U158" s="5"/>
      <c r="V158" s="5"/>
      <c r="W158" s="5"/>
      <c r="X158" s="5"/>
      <c r="Y158" s="5"/>
      <c r="Z158" s="5"/>
      <c r="AA158" s="4"/>
    </row>
    <row r="159" spans="1:27" ht="12.75">
      <c r="A159" s="4"/>
      <c r="B159" s="4"/>
      <c r="C159" s="4"/>
      <c r="D159" s="4"/>
      <c r="E159" s="4"/>
      <c r="F159" s="4"/>
      <c r="G159" s="4"/>
      <c r="H159" s="4"/>
      <c r="I159" s="5"/>
      <c r="J159" s="5"/>
      <c r="K159" s="5"/>
      <c r="L159" s="5"/>
      <c r="M159" s="5"/>
      <c r="N159" s="5"/>
      <c r="O159" s="5"/>
      <c r="P159" s="5"/>
      <c r="Q159" s="5"/>
      <c r="R159" s="5"/>
      <c r="S159" s="5"/>
      <c r="T159" s="5"/>
      <c r="U159" s="5"/>
      <c r="V159" s="5"/>
      <c r="W159" s="5"/>
      <c r="X159" s="5"/>
      <c r="Y159" s="5"/>
      <c r="Z159" s="5"/>
      <c r="AA159" s="4"/>
    </row>
    <row r="160" spans="1:27" ht="12.75">
      <c r="A160" s="4"/>
      <c r="B160" s="4"/>
      <c r="C160" s="4"/>
      <c r="D160" s="4"/>
      <c r="E160" s="4"/>
      <c r="F160" s="4"/>
      <c r="G160" s="4"/>
      <c r="H160" s="4"/>
      <c r="I160" s="5"/>
      <c r="J160" s="5"/>
      <c r="K160" s="5"/>
      <c r="L160" s="5"/>
      <c r="M160" s="5"/>
      <c r="N160" s="5"/>
      <c r="O160" s="5"/>
      <c r="P160" s="5"/>
      <c r="Q160" s="5"/>
      <c r="R160" s="5"/>
      <c r="S160" s="5"/>
      <c r="T160" s="5"/>
      <c r="U160" s="5"/>
      <c r="V160" s="5"/>
      <c r="W160" s="5"/>
      <c r="X160" s="5"/>
      <c r="Y160" s="5"/>
      <c r="Z160" s="5"/>
      <c r="AA160" s="4"/>
    </row>
    <row r="161" spans="1:27" ht="12.75">
      <c r="A161" s="4"/>
      <c r="B161" s="4"/>
      <c r="C161" s="4"/>
      <c r="D161" s="4"/>
      <c r="E161" s="4"/>
      <c r="F161" s="4"/>
      <c r="G161" s="4"/>
      <c r="H161" s="4"/>
      <c r="I161" s="5"/>
      <c r="J161" s="5"/>
      <c r="K161" s="5"/>
      <c r="L161" s="5"/>
      <c r="M161" s="5"/>
      <c r="N161" s="5"/>
      <c r="O161" s="5"/>
      <c r="P161" s="5"/>
      <c r="Q161" s="5"/>
      <c r="R161" s="5"/>
      <c r="S161" s="5"/>
      <c r="T161" s="5"/>
      <c r="U161" s="5"/>
      <c r="V161" s="5"/>
      <c r="W161" s="5"/>
      <c r="X161" s="5"/>
      <c r="Y161" s="5"/>
      <c r="Z161" s="5"/>
      <c r="AA161" s="4"/>
    </row>
    <row r="162" spans="1:27" ht="12.75">
      <c r="A162" s="4"/>
      <c r="B162" s="4"/>
      <c r="C162" s="4"/>
      <c r="D162" s="4"/>
      <c r="E162" s="4"/>
      <c r="F162" s="4"/>
      <c r="G162" s="4"/>
      <c r="H162" s="4"/>
      <c r="I162" s="5"/>
      <c r="J162" s="5"/>
      <c r="K162" s="5"/>
      <c r="L162" s="5"/>
      <c r="M162" s="5"/>
      <c r="N162" s="5"/>
      <c r="O162" s="5"/>
      <c r="P162" s="5"/>
      <c r="Q162" s="5"/>
      <c r="R162" s="5"/>
      <c r="S162" s="5"/>
      <c r="T162" s="5"/>
      <c r="U162" s="5"/>
      <c r="V162" s="5"/>
      <c r="W162" s="5"/>
      <c r="X162" s="5"/>
      <c r="Y162" s="5"/>
      <c r="Z162" s="5"/>
      <c r="AA162" s="4"/>
    </row>
    <row r="163" spans="1:27" ht="12.75">
      <c r="A163" s="4"/>
      <c r="B163" s="4"/>
      <c r="C163" s="4"/>
      <c r="D163" s="4"/>
      <c r="E163" s="4"/>
      <c r="F163" s="4"/>
      <c r="G163" s="4"/>
      <c r="H163" s="4"/>
      <c r="I163" s="5"/>
      <c r="J163" s="5"/>
      <c r="K163" s="5"/>
      <c r="L163" s="5"/>
      <c r="M163" s="5"/>
      <c r="N163" s="5"/>
      <c r="O163" s="5"/>
      <c r="P163" s="5"/>
      <c r="Q163" s="5"/>
      <c r="R163" s="5"/>
      <c r="S163" s="5"/>
      <c r="T163" s="5"/>
      <c r="U163" s="5"/>
      <c r="V163" s="5"/>
      <c r="W163" s="5"/>
      <c r="X163" s="5"/>
      <c r="Y163" s="5"/>
      <c r="Z163" s="5"/>
      <c r="AA163" s="4"/>
    </row>
    <row r="164" spans="1:27" ht="12.75">
      <c r="A164" s="4"/>
      <c r="B164" s="4"/>
      <c r="C164" s="4"/>
      <c r="D164" s="4"/>
      <c r="E164" s="4"/>
      <c r="F164" s="4"/>
      <c r="G164" s="4"/>
      <c r="H164" s="4"/>
      <c r="I164" s="5"/>
      <c r="J164" s="5"/>
      <c r="K164" s="5"/>
      <c r="L164" s="5"/>
      <c r="M164" s="5"/>
      <c r="N164" s="5"/>
      <c r="O164" s="5"/>
      <c r="P164" s="5"/>
      <c r="Q164" s="5"/>
      <c r="R164" s="5"/>
      <c r="S164" s="5"/>
      <c r="T164" s="5"/>
      <c r="U164" s="5"/>
      <c r="V164" s="5"/>
      <c r="W164" s="5"/>
      <c r="X164" s="5"/>
      <c r="Y164" s="5"/>
      <c r="Z164" s="5"/>
      <c r="AA164" s="4"/>
    </row>
    <row r="165" spans="1:27" ht="12.75">
      <c r="A165" s="4"/>
      <c r="B165" s="4"/>
      <c r="C165" s="4"/>
      <c r="D165" s="4"/>
      <c r="E165" s="4"/>
      <c r="F165" s="4"/>
      <c r="G165" s="4"/>
      <c r="H165" s="4"/>
      <c r="I165" s="5"/>
      <c r="J165" s="5"/>
      <c r="K165" s="5"/>
      <c r="L165" s="5"/>
      <c r="M165" s="5"/>
      <c r="N165" s="5"/>
      <c r="O165" s="5"/>
      <c r="P165" s="5"/>
      <c r="Q165" s="5"/>
      <c r="R165" s="5"/>
      <c r="S165" s="5"/>
      <c r="T165" s="5"/>
      <c r="U165" s="5"/>
      <c r="V165" s="5"/>
      <c r="W165" s="5"/>
      <c r="X165" s="5"/>
      <c r="Y165" s="5"/>
      <c r="Z165" s="5"/>
      <c r="AA165" s="4"/>
    </row>
    <row r="166" spans="1:27" ht="12.75">
      <c r="A166" s="4"/>
      <c r="B166" s="4"/>
      <c r="C166" s="4"/>
      <c r="D166" s="4"/>
      <c r="E166" s="4"/>
      <c r="F166" s="4"/>
      <c r="G166" s="4"/>
      <c r="H166" s="4"/>
      <c r="I166" s="5"/>
      <c r="J166" s="5"/>
      <c r="K166" s="5"/>
      <c r="L166" s="5"/>
      <c r="M166" s="5"/>
      <c r="N166" s="5"/>
      <c r="O166" s="5"/>
      <c r="P166" s="5"/>
      <c r="Q166" s="5"/>
      <c r="R166" s="5"/>
      <c r="S166" s="5"/>
      <c r="T166" s="5"/>
      <c r="U166" s="5"/>
      <c r="V166" s="5"/>
      <c r="W166" s="5"/>
      <c r="X166" s="5"/>
      <c r="Y166" s="5"/>
      <c r="Z166" s="5"/>
      <c r="AA166" s="4"/>
    </row>
    <row r="167" spans="1:27" ht="12.75">
      <c r="A167" s="4"/>
      <c r="B167" s="4"/>
      <c r="C167" s="4"/>
      <c r="D167" s="4"/>
      <c r="E167" s="4"/>
      <c r="F167" s="4"/>
      <c r="G167" s="4"/>
      <c r="H167" s="4"/>
      <c r="I167" s="5"/>
      <c r="J167" s="5"/>
      <c r="K167" s="5"/>
      <c r="L167" s="5"/>
      <c r="M167" s="5"/>
      <c r="N167" s="5"/>
      <c r="O167" s="5"/>
      <c r="P167" s="5"/>
      <c r="Q167" s="5"/>
      <c r="R167" s="5"/>
      <c r="S167" s="5"/>
      <c r="T167" s="5"/>
      <c r="U167" s="5"/>
      <c r="V167" s="5"/>
      <c r="W167" s="5"/>
      <c r="X167" s="5"/>
      <c r="Y167" s="5"/>
      <c r="Z167" s="5"/>
      <c r="AA167" s="4"/>
    </row>
    <row r="168" spans="1:27" ht="12.75">
      <c r="A168" s="4"/>
      <c r="B168" s="4"/>
      <c r="C168" s="4"/>
      <c r="D168" s="4"/>
      <c r="E168" s="4"/>
      <c r="F168" s="4"/>
      <c r="G168" s="4"/>
      <c r="H168" s="4"/>
      <c r="I168" s="5"/>
      <c r="J168" s="5"/>
      <c r="K168" s="5"/>
      <c r="L168" s="5"/>
      <c r="M168" s="5"/>
      <c r="N168" s="5"/>
      <c r="O168" s="5"/>
      <c r="P168" s="5"/>
      <c r="Q168" s="5"/>
      <c r="R168" s="5"/>
      <c r="S168" s="5"/>
      <c r="T168" s="5"/>
      <c r="U168" s="5"/>
      <c r="V168" s="5"/>
      <c r="W168" s="5"/>
      <c r="X168" s="5"/>
      <c r="Y168" s="5"/>
      <c r="Z168" s="5"/>
      <c r="AA168" s="4"/>
    </row>
    <row r="169" spans="1:27" ht="12.75">
      <c r="A169" s="4"/>
      <c r="B169" s="4"/>
      <c r="C169" s="4"/>
      <c r="D169" s="4"/>
      <c r="E169" s="4"/>
      <c r="F169" s="4"/>
      <c r="G169" s="4"/>
      <c r="H169" s="4"/>
      <c r="I169" s="5"/>
      <c r="J169" s="5"/>
      <c r="K169" s="5"/>
      <c r="L169" s="5"/>
      <c r="M169" s="5"/>
      <c r="N169" s="5"/>
      <c r="O169" s="5"/>
      <c r="P169" s="5"/>
      <c r="Q169" s="5"/>
      <c r="R169" s="5"/>
      <c r="S169" s="5"/>
      <c r="T169" s="5"/>
      <c r="U169" s="5"/>
      <c r="V169" s="5"/>
      <c r="W169" s="5"/>
      <c r="X169" s="5"/>
      <c r="Y169" s="5"/>
      <c r="Z169" s="5"/>
      <c r="AA169" s="4"/>
    </row>
    <row r="170" spans="1:27" ht="12.75">
      <c r="A170" s="4"/>
      <c r="B170" s="4"/>
      <c r="C170" s="4"/>
      <c r="D170" s="4"/>
      <c r="E170" s="4"/>
      <c r="F170" s="4"/>
      <c r="G170" s="4"/>
      <c r="H170" s="4"/>
      <c r="I170" s="5"/>
      <c r="J170" s="5"/>
      <c r="K170" s="5"/>
      <c r="L170" s="5"/>
      <c r="M170" s="5"/>
      <c r="N170" s="5"/>
      <c r="O170" s="5"/>
      <c r="P170" s="5"/>
      <c r="Q170" s="5"/>
      <c r="R170" s="5"/>
      <c r="S170" s="5"/>
      <c r="T170" s="5"/>
      <c r="U170" s="5"/>
      <c r="V170" s="5"/>
      <c r="W170" s="5"/>
      <c r="X170" s="5"/>
      <c r="Y170" s="5"/>
      <c r="Z170" s="5"/>
      <c r="AA170" s="4"/>
    </row>
    <row r="171" spans="1:27" ht="12.75">
      <c r="A171" s="4"/>
      <c r="B171" s="4"/>
      <c r="C171" s="4"/>
      <c r="D171" s="4"/>
      <c r="E171" s="4"/>
      <c r="F171" s="4"/>
      <c r="G171" s="4"/>
      <c r="H171" s="4"/>
      <c r="I171" s="5"/>
      <c r="J171" s="5"/>
      <c r="K171" s="5"/>
      <c r="L171" s="5"/>
      <c r="M171" s="5"/>
      <c r="N171" s="5"/>
      <c r="O171" s="5"/>
      <c r="P171" s="5"/>
      <c r="Q171" s="5"/>
      <c r="R171" s="5"/>
      <c r="S171" s="5"/>
      <c r="T171" s="5"/>
      <c r="U171" s="5"/>
      <c r="V171" s="5"/>
      <c r="W171" s="5"/>
      <c r="X171" s="5"/>
      <c r="Y171" s="5"/>
      <c r="Z171" s="5"/>
      <c r="AA171" s="4"/>
    </row>
    <row r="172" spans="1:27" ht="12.75">
      <c r="A172" s="4"/>
      <c r="B172" s="4"/>
      <c r="C172" s="4"/>
      <c r="D172" s="4"/>
      <c r="E172" s="4"/>
      <c r="F172" s="4"/>
      <c r="G172" s="4"/>
      <c r="H172" s="4"/>
      <c r="I172" s="5"/>
      <c r="J172" s="5"/>
      <c r="K172" s="5"/>
      <c r="L172" s="5"/>
      <c r="M172" s="5"/>
      <c r="N172" s="5"/>
      <c r="O172" s="5"/>
      <c r="P172" s="5"/>
      <c r="Q172" s="5"/>
      <c r="R172" s="5"/>
      <c r="S172" s="5"/>
      <c r="T172" s="5"/>
      <c r="U172" s="5"/>
      <c r="V172" s="5"/>
      <c r="W172" s="5"/>
      <c r="X172" s="5"/>
      <c r="Y172" s="5"/>
      <c r="Z172" s="5"/>
      <c r="AA172" s="4"/>
    </row>
    <row r="173" spans="1:27" ht="12.75">
      <c r="A173" s="4"/>
      <c r="B173" s="4"/>
      <c r="C173" s="4"/>
      <c r="D173" s="4"/>
      <c r="E173" s="4"/>
      <c r="F173" s="4"/>
      <c r="G173" s="4"/>
      <c r="H173" s="4"/>
      <c r="I173" s="5"/>
      <c r="J173" s="5"/>
      <c r="K173" s="5"/>
      <c r="L173" s="5"/>
      <c r="M173" s="5"/>
      <c r="N173" s="5"/>
      <c r="O173" s="5"/>
      <c r="P173" s="5"/>
      <c r="Q173" s="5"/>
      <c r="R173" s="5"/>
      <c r="S173" s="5"/>
      <c r="T173" s="5"/>
      <c r="U173" s="5"/>
      <c r="V173" s="5"/>
      <c r="W173" s="5"/>
      <c r="X173" s="5"/>
      <c r="Y173" s="5"/>
      <c r="Z173" s="5"/>
      <c r="AA173" s="4"/>
    </row>
    <row r="174" spans="1:27" ht="12.75">
      <c r="A174" s="4"/>
      <c r="B174" s="4"/>
      <c r="C174" s="4"/>
      <c r="D174" s="4"/>
      <c r="E174" s="4"/>
      <c r="F174" s="4"/>
      <c r="G174" s="4"/>
      <c r="H174" s="4"/>
      <c r="I174" s="5"/>
      <c r="J174" s="5"/>
      <c r="K174" s="5"/>
      <c r="L174" s="5"/>
      <c r="M174" s="5"/>
      <c r="N174" s="5"/>
      <c r="O174" s="5"/>
      <c r="P174" s="5"/>
      <c r="Q174" s="5"/>
      <c r="R174" s="5"/>
      <c r="S174" s="5"/>
      <c r="T174" s="5"/>
      <c r="U174" s="5"/>
      <c r="V174" s="5"/>
      <c r="W174" s="5"/>
      <c r="X174" s="5"/>
      <c r="Y174" s="5"/>
      <c r="Z174" s="5"/>
      <c r="AA174" s="4"/>
    </row>
  </sheetData>
  <mergeCells count="8">
    <mergeCell ref="B17:B18"/>
    <mergeCell ref="C17:C18"/>
    <mergeCell ref="D17:D18"/>
    <mergeCell ref="E17:G17"/>
    <mergeCell ref="I16:Z16"/>
    <mergeCell ref="I17:Q17"/>
    <mergeCell ref="R17:Z17"/>
    <mergeCell ref="C15:D15"/>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J38"/>
  <sheetViews>
    <sheetView zoomScale="75" zoomScaleNormal="75" zoomScaleSheetLayoutView="90" workbookViewId="0" topLeftCell="A1">
      <selection activeCell="D4" sqref="D4:J4"/>
    </sheetView>
  </sheetViews>
  <sheetFormatPr defaultColWidth="9.140625" defaultRowHeight="19.5" customHeight="1"/>
  <cols>
    <col min="1" max="1" width="2.28125" style="99" customWidth="1"/>
    <col min="2" max="2" width="3.00390625" style="99" customWidth="1"/>
    <col min="3" max="3" width="34.28125" style="99" customWidth="1"/>
    <col min="4" max="4" width="58.28125" style="100" bestFit="1" customWidth="1"/>
    <col min="5" max="6" width="15.140625" style="100" customWidth="1"/>
    <col min="7" max="7" width="23.7109375" style="100" customWidth="1"/>
    <col min="8" max="10" width="23.7109375" style="99" customWidth="1"/>
    <col min="11" max="11" width="1.8515625" style="99" customWidth="1"/>
    <col min="12" max="16384" width="9.140625" style="99" customWidth="1"/>
  </cols>
  <sheetData>
    <row r="1" ht="11.25" customHeight="1" thickBot="1"/>
    <row r="2" spans="2:10" ht="19.5" customHeight="1">
      <c r="B2" s="294" t="str">
        <f>CONCATENATE(Taal!A66," ",Taal!A139," ",Taal!A67," ",LOWER(Taal!A25))</f>
        <v>Description of the methodology for the determination of the emission of nitrogen oxides (NOx/NO2) to air</v>
      </c>
      <c r="C2" s="295"/>
      <c r="D2" s="295"/>
      <c r="E2" s="295"/>
      <c r="F2" s="295"/>
      <c r="G2" s="295"/>
      <c r="H2" s="295"/>
      <c r="I2" s="295"/>
      <c r="J2" s="296"/>
    </row>
    <row r="3" spans="2:10" ht="19.5" customHeight="1">
      <c r="B3" s="297"/>
      <c r="C3" s="298"/>
      <c r="D3" s="298"/>
      <c r="E3" s="298"/>
      <c r="F3" s="298"/>
      <c r="G3" s="298"/>
      <c r="H3" s="298"/>
      <c r="I3" s="298"/>
      <c r="J3" s="299"/>
    </row>
    <row r="4" spans="2:10" ht="19.5" customHeight="1">
      <c r="B4" s="300" t="str">
        <f>Taal!A68</f>
        <v>Description of the source</v>
      </c>
      <c r="C4" s="301"/>
      <c r="D4" s="312" t="str">
        <f>Taal!A95</f>
        <v>line 1</v>
      </c>
      <c r="E4" s="312"/>
      <c r="F4" s="312"/>
      <c r="G4" s="312"/>
      <c r="H4" s="312"/>
      <c r="I4" s="312"/>
      <c r="J4" s="313"/>
    </row>
    <row r="5" spans="2:10" ht="19.5" customHeight="1">
      <c r="B5" s="317" t="str">
        <f>Taal!A69</f>
        <v>Determination of routine emissions</v>
      </c>
      <c r="C5" s="318"/>
      <c r="D5" s="318"/>
      <c r="E5" s="318"/>
      <c r="F5" s="318"/>
      <c r="G5" s="194"/>
      <c r="H5" s="194"/>
      <c r="I5" s="194"/>
      <c r="J5" s="195">
        <v>1</v>
      </c>
    </row>
    <row r="6" spans="2:10" ht="19.5" customHeight="1">
      <c r="B6" s="300" t="str">
        <f>Taal!A70</f>
        <v>Classification</v>
      </c>
      <c r="C6" s="301"/>
      <c r="D6" s="137" t="str">
        <f>'Pollutant Table'!H2</f>
        <v>M (measured): international approved standard</v>
      </c>
      <c r="E6" s="196"/>
      <c r="F6" s="137" t="str">
        <f>'Pollutant Table'!H8</f>
        <v>C (calculated):  international approved calculation methodology</v>
      </c>
      <c r="G6" s="196"/>
      <c r="H6" s="196"/>
      <c r="I6" s="146"/>
      <c r="J6" s="150" t="str">
        <f>'Pollutant Table'!H14</f>
        <v>E (estimated)</v>
      </c>
    </row>
    <row r="7" spans="2:10" ht="19.5" customHeight="1">
      <c r="B7" s="197"/>
      <c r="C7" s="198"/>
      <c r="D7" s="137" t="str">
        <f>'Pollutant Table'!H3</f>
        <v>M (measured): PER (PERmit)</v>
      </c>
      <c r="E7" s="142"/>
      <c r="F7" s="137" t="str">
        <f>'Pollutant Table'!H9</f>
        <v>C (calculated): PER (PERmit)</v>
      </c>
      <c r="G7" s="142"/>
      <c r="H7" s="149"/>
      <c r="I7" s="146"/>
      <c r="J7" s="150" t="str">
        <f>'Pollutant Table'!H15</f>
        <v>Not entered yet</v>
      </c>
    </row>
    <row r="8" spans="2:10" ht="19.5" customHeight="1">
      <c r="B8" s="199"/>
      <c r="C8" s="137"/>
      <c r="D8" s="137" t="str">
        <f>'Pollutant Table'!H4</f>
        <v>M (measured): NRB (National or Regional Binding methodology)</v>
      </c>
      <c r="E8" s="142"/>
      <c r="F8" s="137" t="str">
        <f>'Pollutant Table'!H10</f>
        <v>C (calculated): NRB (National or Regional Binding methodology)</v>
      </c>
      <c r="G8" s="142"/>
      <c r="H8" s="149"/>
      <c r="I8" s="146"/>
      <c r="J8" s="200"/>
    </row>
    <row r="9" spans="2:10" ht="19.5" customHeight="1">
      <c r="B9" s="199"/>
      <c r="C9" s="137"/>
      <c r="D9" s="137" t="str">
        <f>'Pollutant Table'!H5</f>
        <v>M (measured): ALT (ALTernative measurement method)</v>
      </c>
      <c r="E9" s="142"/>
      <c r="F9" s="137" t="str">
        <f>'Pollutant Table'!H11</f>
        <v>C (calculated): MAB (Mass Balance method)</v>
      </c>
      <c r="G9" s="142"/>
      <c r="H9" s="149"/>
      <c r="I9" s="146"/>
      <c r="J9" s="150"/>
    </row>
    <row r="10" spans="2:10" ht="19.5" customHeight="1">
      <c r="B10" s="148"/>
      <c r="C10" s="146"/>
      <c r="D10" s="137" t="str">
        <f>'Pollutant Table'!H6</f>
        <v>M (measured): CRM (Certified Reference Materials)</v>
      </c>
      <c r="E10" s="142"/>
      <c r="F10" s="137" t="str">
        <f>'Pollutant Table'!H12</f>
        <v>C (calculated): SSC (Sector Specific Calculation)</v>
      </c>
      <c r="G10" s="142"/>
      <c r="H10" s="149"/>
      <c r="I10" s="146"/>
      <c r="J10" s="150"/>
    </row>
    <row r="11" spans="2:10" ht="19.5" customHeight="1">
      <c r="B11" s="151"/>
      <c r="C11" s="152"/>
      <c r="D11" s="152" t="str">
        <f>'Pollutant Table'!H7</f>
        <v>M (measured): OTH (OTHer measurement methodology)</v>
      </c>
      <c r="E11" s="153"/>
      <c r="F11" s="152" t="str">
        <f>'Pollutant Table'!H13</f>
        <v>C (calculated): OTH (OTHer calculation methodology)</v>
      </c>
      <c r="G11" s="153"/>
      <c r="H11" s="154"/>
      <c r="I11" s="154"/>
      <c r="J11" s="155"/>
    </row>
    <row r="12" spans="2:10" ht="19.5" customHeight="1">
      <c r="B12" s="306" t="str">
        <f>Taal!A71</f>
        <v>Variables for the determination of the annual emmission</v>
      </c>
      <c r="C12" s="307"/>
      <c r="D12" s="316" t="str">
        <f>Taal!$A$72</f>
        <v>Reference/Standard/KKS-code/TAG-number</v>
      </c>
      <c r="E12" s="304" t="str">
        <f>Taal!$A$73</f>
        <v>Expected value</v>
      </c>
      <c r="F12" s="304" t="str">
        <f>Taal!$A$74</f>
        <v>Unit</v>
      </c>
      <c r="G12" s="304" t="str">
        <f>Taal!A75</f>
        <v>Measurement frequency</v>
      </c>
      <c r="H12" s="310" t="str">
        <f>Taal!A76</f>
        <v>Default value</v>
      </c>
      <c r="I12" s="310"/>
      <c r="J12" s="311"/>
    </row>
    <row r="13" spans="2:10" ht="39.75" customHeight="1">
      <c r="B13" s="308"/>
      <c r="C13" s="309"/>
      <c r="D13" s="303"/>
      <c r="E13" s="305"/>
      <c r="F13" s="305"/>
      <c r="G13" s="305"/>
      <c r="H13" s="201" t="str">
        <f>Taal!A77</f>
        <v>Out of range</v>
      </c>
      <c r="I13" s="201" t="str">
        <f>Taal!A78</f>
        <v>Below detection limit</v>
      </c>
      <c r="J13" s="202" t="str">
        <f>Taal!A79</f>
        <v>Malfunction of equipment</v>
      </c>
    </row>
    <row r="14" spans="2:10" ht="30" customHeight="1">
      <c r="B14" s="203" t="s">
        <v>111</v>
      </c>
      <c r="C14" s="204" t="str">
        <f>Taal!A96</f>
        <v>flow</v>
      </c>
      <c r="D14" s="205" t="s">
        <v>199</v>
      </c>
      <c r="E14" s="206">
        <v>20000</v>
      </c>
      <c r="F14" s="205" t="str">
        <f>Taal!A99</f>
        <v>m3/hr</v>
      </c>
      <c r="G14" s="207" t="str">
        <f>Taal!A111</f>
        <v>continuous</v>
      </c>
      <c r="H14" s="208">
        <v>30000</v>
      </c>
      <c r="I14" s="205">
        <v>0</v>
      </c>
      <c r="J14" s="209" t="str">
        <f>Taal!A112</f>
        <v>average value of the last 24 hours</v>
      </c>
    </row>
    <row r="15" spans="2:10" ht="30" customHeight="1">
      <c r="B15" s="203" t="s">
        <v>113</v>
      </c>
      <c r="C15" s="207" t="str">
        <f>Taal!A97</f>
        <v>concentration</v>
      </c>
      <c r="D15" s="205" t="s">
        <v>200</v>
      </c>
      <c r="E15" s="206">
        <v>150</v>
      </c>
      <c r="F15" s="205" t="str">
        <f>Taal!A103</f>
        <v>mg/m3</v>
      </c>
      <c r="G15" s="207" t="str">
        <f>Taal!A111</f>
        <v>continuous</v>
      </c>
      <c r="H15" s="205">
        <v>400</v>
      </c>
      <c r="I15" s="205">
        <v>5</v>
      </c>
      <c r="J15" s="209" t="str">
        <f>Taal!A112</f>
        <v>average value of the last 24 hours</v>
      </c>
    </row>
    <row r="16" spans="2:10" ht="30" customHeight="1">
      <c r="B16" s="203" t="s">
        <v>112</v>
      </c>
      <c r="C16" s="210" t="str">
        <f>Taal!A98</f>
        <v>operating hours</v>
      </c>
      <c r="D16" s="205"/>
      <c r="E16" s="206">
        <v>8000</v>
      </c>
      <c r="F16" s="205" t="str">
        <f>CONCATENATE(Taal!A108,"/",Taal!A39)</f>
        <v>hour/year</v>
      </c>
      <c r="G16" s="207"/>
      <c r="H16" s="205"/>
      <c r="I16" s="205"/>
      <c r="J16" s="209"/>
    </row>
    <row r="17" spans="2:10" ht="30" customHeight="1">
      <c r="B17" s="203" t="s">
        <v>114</v>
      </c>
      <c r="C17" s="207" t="s">
        <v>697</v>
      </c>
      <c r="D17" s="205"/>
      <c r="E17" s="206">
        <v>1000000</v>
      </c>
      <c r="F17" s="205" t="str">
        <f>CONCATENATE(Taal!A41,"/",Taal!A40)</f>
        <v>mg/kg</v>
      </c>
      <c r="G17" s="207"/>
      <c r="H17" s="205"/>
      <c r="I17" s="205"/>
      <c r="J17" s="209"/>
    </row>
    <row r="18" spans="2:10" ht="30" customHeight="1">
      <c r="B18" s="203" t="s">
        <v>115</v>
      </c>
      <c r="C18" s="210"/>
      <c r="D18" s="205"/>
      <c r="E18" s="206"/>
      <c r="F18" s="205"/>
      <c r="G18" s="207"/>
      <c r="H18" s="205"/>
      <c r="I18" s="205"/>
      <c r="J18" s="209"/>
    </row>
    <row r="19" spans="2:10" ht="30" customHeight="1">
      <c r="B19" s="203" t="s">
        <v>116</v>
      </c>
      <c r="C19" s="207"/>
      <c r="D19" s="205"/>
      <c r="E19" s="206"/>
      <c r="F19" s="205"/>
      <c r="G19" s="207"/>
      <c r="H19" s="205"/>
      <c r="I19" s="205"/>
      <c r="J19" s="209"/>
    </row>
    <row r="20" spans="2:10" ht="30" customHeight="1">
      <c r="B20" s="203" t="s">
        <v>117</v>
      </c>
      <c r="C20" s="207"/>
      <c r="D20" s="205"/>
      <c r="E20" s="206"/>
      <c r="F20" s="205"/>
      <c r="G20" s="207"/>
      <c r="H20" s="205"/>
      <c r="I20" s="205"/>
      <c r="J20" s="209"/>
    </row>
    <row r="21" spans="2:10" ht="30" customHeight="1">
      <c r="B21" s="203" t="s">
        <v>118</v>
      </c>
      <c r="C21" s="207"/>
      <c r="D21" s="205"/>
      <c r="E21" s="206"/>
      <c r="F21" s="205"/>
      <c r="G21" s="207"/>
      <c r="H21" s="205"/>
      <c r="I21" s="205"/>
      <c r="J21" s="209"/>
    </row>
    <row r="22" spans="2:10" ht="30" customHeight="1">
      <c r="B22" s="203" t="s">
        <v>119</v>
      </c>
      <c r="C22" s="207"/>
      <c r="D22" s="205"/>
      <c r="E22" s="206"/>
      <c r="F22" s="205"/>
      <c r="G22" s="207"/>
      <c r="H22" s="205"/>
      <c r="I22" s="205"/>
      <c r="J22" s="209"/>
    </row>
    <row r="23" spans="2:10" ht="30" customHeight="1">
      <c r="B23" s="211" t="s">
        <v>120</v>
      </c>
      <c r="C23" s="212"/>
      <c r="D23" s="213"/>
      <c r="E23" s="214"/>
      <c r="F23" s="213"/>
      <c r="G23" s="212"/>
      <c r="H23" s="213"/>
      <c r="I23" s="213"/>
      <c r="J23" s="215"/>
    </row>
    <row r="24" spans="2:10" ht="19.5" customHeight="1">
      <c r="B24" s="216" t="str">
        <f>Taal!A80</f>
        <v>Formula for the yearly emission</v>
      </c>
      <c r="C24" s="217"/>
      <c r="D24" s="218" t="s">
        <v>699</v>
      </c>
      <c r="E24" s="219">
        <f>E14*E15*E16/E17</f>
        <v>24000</v>
      </c>
      <c r="F24" s="220" t="str">
        <f>Taal!A38</f>
        <v>kg/year</v>
      </c>
      <c r="G24" s="221"/>
      <c r="H24" s="222"/>
      <c r="I24" s="222"/>
      <c r="J24" s="223"/>
    </row>
    <row r="25" spans="2:10" ht="19.5" customHeight="1">
      <c r="B25" s="319" t="str">
        <f>Taal!A81</f>
        <v>Determination of non-routine emissions</v>
      </c>
      <c r="C25" s="320"/>
      <c r="D25" s="320"/>
      <c r="E25" s="320"/>
      <c r="F25" s="320"/>
      <c r="G25" s="224"/>
      <c r="H25" s="224"/>
      <c r="I25" s="224"/>
      <c r="J25" s="225"/>
    </row>
    <row r="26" spans="2:10" ht="19.5" customHeight="1">
      <c r="B26" s="314" t="str">
        <f>Taal!A82</f>
        <v>Variables for the determination of non-routine emissions, e.g. start-up, shut-down and malfunction of abatement technique</v>
      </c>
      <c r="C26" s="315"/>
      <c r="D26" s="302" t="str">
        <f>Taal!$A$72</f>
        <v>Reference/Standard/KKS-code/TAG-number</v>
      </c>
      <c r="E26" s="304" t="str">
        <f>Taal!$A$73</f>
        <v>Expected value</v>
      </c>
      <c r="F26" s="304" t="str">
        <f>Taal!$A$74</f>
        <v>Unit</v>
      </c>
      <c r="G26" s="198"/>
      <c r="H26" s="198"/>
      <c r="I26" s="198"/>
      <c r="J26" s="226"/>
    </row>
    <row r="27" spans="2:10" ht="39.75" customHeight="1">
      <c r="B27" s="308"/>
      <c r="C27" s="309"/>
      <c r="D27" s="303"/>
      <c r="E27" s="305"/>
      <c r="F27" s="305"/>
      <c r="G27" s="198"/>
      <c r="H27" s="198"/>
      <c r="I27" s="198"/>
      <c r="J27" s="226"/>
    </row>
    <row r="28" spans="2:10" ht="30" customHeight="1">
      <c r="B28" s="203" t="s">
        <v>121</v>
      </c>
      <c r="C28" s="227" t="str">
        <f>Taal!A113</f>
        <v>emissions during malfunction of the abatement technique</v>
      </c>
      <c r="D28" s="208" t="str">
        <f>CONCATENATE(Taal!A117," EF003")</f>
        <v>report EF003</v>
      </c>
      <c r="E28" s="228">
        <v>30</v>
      </c>
      <c r="F28" s="205" t="str">
        <f>CONCATENATE(Taal!A102,"/",Taal!A108)</f>
        <v>kg/hour</v>
      </c>
      <c r="G28" s="198"/>
      <c r="H28" s="198"/>
      <c r="I28" s="198"/>
      <c r="J28" s="226"/>
    </row>
    <row r="29" spans="2:10" ht="30" customHeight="1">
      <c r="B29" s="203" t="s">
        <v>122</v>
      </c>
      <c r="C29" s="210" t="str">
        <f>Taal!A114</f>
        <v>time of malfunction</v>
      </c>
      <c r="D29" s="229"/>
      <c r="E29" s="228">
        <v>60</v>
      </c>
      <c r="F29" s="205" t="str">
        <f>Taal!A108</f>
        <v>hour</v>
      </c>
      <c r="G29" s="198"/>
      <c r="H29" s="198"/>
      <c r="I29" s="198"/>
      <c r="J29" s="226"/>
    </row>
    <row r="30" spans="2:10" ht="30" customHeight="1">
      <c r="B30" s="203" t="s">
        <v>123</v>
      </c>
      <c r="C30" s="210" t="str">
        <f>Taal!A115</f>
        <v>emissions during starts and stops</v>
      </c>
      <c r="D30" s="229" t="str">
        <f>CONCATENATE(Taal!A117," EF055")</f>
        <v>report EF055</v>
      </c>
      <c r="E30" s="228">
        <v>45</v>
      </c>
      <c r="F30" s="205" t="str">
        <f>Taal!A40</f>
        <v>kg</v>
      </c>
      <c r="G30" s="198"/>
      <c r="H30" s="198"/>
      <c r="I30" s="198"/>
      <c r="J30" s="226"/>
    </row>
    <row r="31" spans="2:10" ht="30" customHeight="1">
      <c r="B31" s="203" t="s">
        <v>124</v>
      </c>
      <c r="C31" s="210" t="str">
        <f>Taal!A116</f>
        <v>number of starts and stops</v>
      </c>
      <c r="D31" s="229"/>
      <c r="E31" s="228">
        <v>4</v>
      </c>
      <c r="F31" s="205" t="str">
        <f>Taal!A109</f>
        <v>x/year</v>
      </c>
      <c r="G31" s="198"/>
      <c r="H31" s="198"/>
      <c r="I31" s="198"/>
      <c r="J31" s="226"/>
    </row>
    <row r="32" spans="2:10" ht="30" customHeight="1">
      <c r="B32" s="203" t="s">
        <v>125</v>
      </c>
      <c r="C32" s="210"/>
      <c r="D32" s="229"/>
      <c r="E32" s="228"/>
      <c r="F32" s="205"/>
      <c r="G32" s="198"/>
      <c r="H32" s="198"/>
      <c r="I32" s="198"/>
      <c r="J32" s="226"/>
    </row>
    <row r="33" spans="2:10" ht="30" customHeight="1">
      <c r="B33" s="203" t="s">
        <v>126</v>
      </c>
      <c r="C33" s="210"/>
      <c r="D33" s="229"/>
      <c r="E33" s="228"/>
      <c r="F33" s="229"/>
      <c r="G33" s="198"/>
      <c r="H33" s="198"/>
      <c r="I33" s="198"/>
      <c r="J33" s="226"/>
    </row>
    <row r="34" spans="2:10" ht="30" customHeight="1">
      <c r="B34" s="203" t="s">
        <v>127</v>
      </c>
      <c r="C34" s="210"/>
      <c r="D34" s="205"/>
      <c r="E34" s="228"/>
      <c r="F34" s="205"/>
      <c r="G34" s="198"/>
      <c r="H34" s="198"/>
      <c r="I34" s="198"/>
      <c r="J34" s="226"/>
    </row>
    <row r="35" spans="2:10" ht="30" customHeight="1">
      <c r="B35" s="203" t="s">
        <v>128</v>
      </c>
      <c r="C35" s="207"/>
      <c r="D35" s="229"/>
      <c r="E35" s="228"/>
      <c r="F35" s="229"/>
      <c r="G35" s="198"/>
      <c r="H35" s="198"/>
      <c r="I35" s="198"/>
      <c r="J35" s="226"/>
    </row>
    <row r="36" spans="2:10" ht="30" customHeight="1">
      <c r="B36" s="203" t="s">
        <v>129</v>
      </c>
      <c r="C36" s="210"/>
      <c r="D36" s="229"/>
      <c r="E36" s="228"/>
      <c r="F36" s="205"/>
      <c r="G36" s="198"/>
      <c r="H36" s="198"/>
      <c r="I36" s="198"/>
      <c r="J36" s="226"/>
    </row>
    <row r="37" spans="2:10" ht="30" customHeight="1">
      <c r="B37" s="211" t="s">
        <v>130</v>
      </c>
      <c r="C37" s="230"/>
      <c r="D37" s="231"/>
      <c r="E37" s="232"/>
      <c r="F37" s="231"/>
      <c r="G37" s="198"/>
      <c r="H37" s="198"/>
      <c r="I37" s="198"/>
      <c r="J37" s="226"/>
    </row>
    <row r="38" spans="2:10" ht="19.5" customHeight="1" thickBot="1">
      <c r="B38" s="292" t="str">
        <f>Taal!A80</f>
        <v>Formula for the yearly emission</v>
      </c>
      <c r="C38" s="293"/>
      <c r="D38" s="233" t="s">
        <v>395</v>
      </c>
      <c r="E38" s="234">
        <f>E28*E29+E30*E31</f>
        <v>1980</v>
      </c>
      <c r="F38" s="234" t="str">
        <f>F24</f>
        <v>kg/year</v>
      </c>
      <c r="G38" s="235"/>
      <c r="H38" s="235"/>
      <c r="I38" s="235"/>
      <c r="J38" s="236"/>
    </row>
    <row r="39" ht="8.25" customHeight="1"/>
  </sheetData>
  <sheetProtection password="8F37" sheet="1" objects="1" scenarios="1" selectLockedCells="1"/>
  <mergeCells count="17">
    <mergeCell ref="D4:J4"/>
    <mergeCell ref="B26:C27"/>
    <mergeCell ref="D12:D13"/>
    <mergeCell ref="E12:E13"/>
    <mergeCell ref="F12:F13"/>
    <mergeCell ref="B5:F5"/>
    <mergeCell ref="B25:F25"/>
    <mergeCell ref="B38:C38"/>
    <mergeCell ref="B2:J3"/>
    <mergeCell ref="B4:C4"/>
    <mergeCell ref="B6:C6"/>
    <mergeCell ref="D26:D27"/>
    <mergeCell ref="E26:E27"/>
    <mergeCell ref="F26:F27"/>
    <mergeCell ref="B12:C13"/>
    <mergeCell ref="G12:G13"/>
    <mergeCell ref="H12:J12"/>
  </mergeCells>
  <printOptions/>
  <pageMargins left="0.57" right="0.3" top="0.59" bottom="0.58" header="0.5" footer="0.5"/>
  <pageSetup fitToHeight="1" fitToWidth="1" horizontalDpi="600" verticalDpi="600" orientation="landscape" paperSize="9" scale="52"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2:J38"/>
  <sheetViews>
    <sheetView zoomScale="70" zoomScaleNormal="70" zoomScaleSheetLayoutView="90" workbookViewId="0" topLeftCell="A1">
      <selection activeCell="D4" sqref="D4:J4"/>
    </sheetView>
  </sheetViews>
  <sheetFormatPr defaultColWidth="9.140625" defaultRowHeight="19.5" customHeight="1"/>
  <cols>
    <col min="1" max="1" width="2.28125" style="99" customWidth="1"/>
    <col min="2" max="2" width="3.00390625" style="99" customWidth="1"/>
    <col min="3" max="3" width="34.28125" style="99" customWidth="1"/>
    <col min="4" max="4" width="58.28125" style="100" bestFit="1" customWidth="1"/>
    <col min="5" max="6" width="15.140625" style="100" customWidth="1"/>
    <col min="7" max="7" width="23.7109375" style="100" customWidth="1"/>
    <col min="8" max="10" width="23.7109375" style="99" customWidth="1"/>
    <col min="11" max="11" width="1.8515625" style="99" customWidth="1"/>
    <col min="12" max="16384" width="9.140625" style="99" customWidth="1"/>
  </cols>
  <sheetData>
    <row r="1" ht="11.25" customHeight="1" thickBot="1"/>
    <row r="2" spans="2:10" ht="19.5" customHeight="1">
      <c r="B2" s="294" t="str">
        <f>CONCATENATE(Taal!A66," ",Taal!A139," ",Taal!A67," ",LOWER(Taal!A25))</f>
        <v>Description of the methodology for the determination of the emission of nitrogen oxides (NOx/NO2) to air</v>
      </c>
      <c r="C2" s="295"/>
      <c r="D2" s="295"/>
      <c r="E2" s="295"/>
      <c r="F2" s="295"/>
      <c r="G2" s="295"/>
      <c r="H2" s="295"/>
      <c r="I2" s="295"/>
      <c r="J2" s="296"/>
    </row>
    <row r="3" spans="2:10" ht="19.5" customHeight="1">
      <c r="B3" s="297"/>
      <c r="C3" s="298"/>
      <c r="D3" s="298"/>
      <c r="E3" s="298"/>
      <c r="F3" s="298"/>
      <c r="G3" s="298"/>
      <c r="H3" s="298"/>
      <c r="I3" s="298"/>
      <c r="J3" s="299"/>
    </row>
    <row r="4" spans="2:10" ht="19.5" customHeight="1">
      <c r="B4" s="300" t="str">
        <f>Taal!A68</f>
        <v>Description of the source</v>
      </c>
      <c r="C4" s="301"/>
      <c r="D4" s="312" t="str">
        <f>CONCATENATE(Taal!A118," MI2807")</f>
        <v>emergency power supply MI2807</v>
      </c>
      <c r="E4" s="312"/>
      <c r="F4" s="312"/>
      <c r="G4" s="312"/>
      <c r="H4" s="312"/>
      <c r="I4" s="312"/>
      <c r="J4" s="313"/>
    </row>
    <row r="5" spans="2:10" ht="19.5" customHeight="1">
      <c r="B5" s="317" t="str">
        <f>Taal!A69</f>
        <v>Determination of routine emissions</v>
      </c>
      <c r="C5" s="318"/>
      <c r="D5" s="318"/>
      <c r="E5" s="318"/>
      <c r="F5" s="318"/>
      <c r="G5" s="194"/>
      <c r="H5" s="194"/>
      <c r="I5" s="194"/>
      <c r="J5" s="195">
        <v>12</v>
      </c>
    </row>
    <row r="6" spans="2:10" ht="19.5" customHeight="1">
      <c r="B6" s="300" t="str">
        <f>Taal!A70</f>
        <v>Classification</v>
      </c>
      <c r="C6" s="301"/>
      <c r="D6" s="137" t="str">
        <f>'Pollutant Table'!H2</f>
        <v>M (measured): international approved standard</v>
      </c>
      <c r="E6" s="196"/>
      <c r="F6" s="137" t="str">
        <f>'Pollutant Table'!H8</f>
        <v>C (calculated):  international approved calculation methodology</v>
      </c>
      <c r="G6" s="196"/>
      <c r="H6" s="196"/>
      <c r="I6" s="146"/>
      <c r="J6" s="150" t="str">
        <f>'Pollutant Table'!H14</f>
        <v>E (estimated)</v>
      </c>
    </row>
    <row r="7" spans="2:10" ht="19.5" customHeight="1">
      <c r="B7" s="197"/>
      <c r="C7" s="198"/>
      <c r="D7" s="137" t="str">
        <f>'Pollutant Table'!H3</f>
        <v>M (measured): PER (PERmit)</v>
      </c>
      <c r="E7" s="142"/>
      <c r="F7" s="137" t="str">
        <f>'Pollutant Table'!H9</f>
        <v>C (calculated): PER (PERmit)</v>
      </c>
      <c r="G7" s="142"/>
      <c r="H7" s="149"/>
      <c r="I7" s="146"/>
      <c r="J7" s="150" t="str">
        <f>'Pollutant Table'!H15</f>
        <v>Not entered yet</v>
      </c>
    </row>
    <row r="8" spans="2:10" ht="19.5" customHeight="1">
      <c r="B8" s="199"/>
      <c r="C8" s="137"/>
      <c r="D8" s="137" t="str">
        <f>'Pollutant Table'!H4</f>
        <v>M (measured): NRB (National or Regional Binding methodology)</v>
      </c>
      <c r="E8" s="142"/>
      <c r="F8" s="137" t="str">
        <f>'Pollutant Table'!H10</f>
        <v>C (calculated): NRB (National or Regional Binding methodology)</v>
      </c>
      <c r="G8" s="142"/>
      <c r="H8" s="149"/>
      <c r="I8" s="146"/>
      <c r="J8" s="200"/>
    </row>
    <row r="9" spans="2:10" ht="19.5" customHeight="1">
      <c r="B9" s="199"/>
      <c r="C9" s="137"/>
      <c r="D9" s="137" t="str">
        <f>'Pollutant Table'!H5</f>
        <v>M (measured): ALT (ALTernative measurement method)</v>
      </c>
      <c r="E9" s="142"/>
      <c r="F9" s="137" t="str">
        <f>'Pollutant Table'!H11</f>
        <v>C (calculated): MAB (Mass Balance method)</v>
      </c>
      <c r="G9" s="142"/>
      <c r="H9" s="149"/>
      <c r="I9" s="146"/>
      <c r="J9" s="150"/>
    </row>
    <row r="10" spans="2:10" ht="19.5" customHeight="1">
      <c r="B10" s="148"/>
      <c r="C10" s="146"/>
      <c r="D10" s="137" t="str">
        <f>'Pollutant Table'!H6</f>
        <v>M (measured): CRM (Certified Reference Materials)</v>
      </c>
      <c r="E10" s="142"/>
      <c r="F10" s="137" t="str">
        <f>'Pollutant Table'!H12</f>
        <v>C (calculated): SSC (Sector Specific Calculation)</v>
      </c>
      <c r="G10" s="142"/>
      <c r="H10" s="149"/>
      <c r="I10" s="146"/>
      <c r="J10" s="150"/>
    </row>
    <row r="11" spans="2:10" ht="19.5" customHeight="1">
      <c r="B11" s="151"/>
      <c r="C11" s="152"/>
      <c r="D11" s="152" t="str">
        <f>'Pollutant Table'!H7</f>
        <v>M (measured): OTH (OTHer measurement methodology)</v>
      </c>
      <c r="E11" s="153"/>
      <c r="F11" s="152" t="str">
        <f>'Pollutant Table'!H13</f>
        <v>C (calculated): OTH (OTHer calculation methodology)</v>
      </c>
      <c r="G11" s="153"/>
      <c r="H11" s="154"/>
      <c r="I11" s="154"/>
      <c r="J11" s="155"/>
    </row>
    <row r="12" spans="2:10" ht="19.5" customHeight="1">
      <c r="B12" s="306" t="str">
        <f>Taal!A71</f>
        <v>Variables for the determination of the annual emmission</v>
      </c>
      <c r="C12" s="307"/>
      <c r="D12" s="316" t="str">
        <f>Taal!$A$72</f>
        <v>Reference/Standard/KKS-code/TAG-number</v>
      </c>
      <c r="E12" s="304" t="str">
        <f>Taal!$A$73</f>
        <v>Expected value</v>
      </c>
      <c r="F12" s="304" t="str">
        <f>Taal!$A$74</f>
        <v>Unit</v>
      </c>
      <c r="G12" s="304" t="str">
        <f>Taal!A75</f>
        <v>Measurement frequency</v>
      </c>
      <c r="H12" s="310" t="str">
        <f>Taal!A76</f>
        <v>Default value</v>
      </c>
      <c r="I12" s="310"/>
      <c r="J12" s="311"/>
    </row>
    <row r="13" spans="2:10" ht="39.75" customHeight="1">
      <c r="B13" s="308"/>
      <c r="C13" s="309"/>
      <c r="D13" s="303"/>
      <c r="E13" s="305"/>
      <c r="F13" s="305"/>
      <c r="G13" s="305"/>
      <c r="H13" s="201" t="str">
        <f>Taal!A77</f>
        <v>Out of range</v>
      </c>
      <c r="I13" s="201" t="str">
        <f>Taal!A78</f>
        <v>Below detection limit</v>
      </c>
      <c r="J13" s="202" t="str">
        <f>Taal!A79</f>
        <v>Malfunction of equipment</v>
      </c>
    </row>
    <row r="14" spans="2:10" ht="30" customHeight="1">
      <c r="B14" s="203" t="s">
        <v>111</v>
      </c>
      <c r="C14" s="204" t="str">
        <f>Taal!A119</f>
        <v>emission factor</v>
      </c>
      <c r="D14" s="205" t="str">
        <f>CONCATENATE(Taal!A122," : ",Taal!A117," xxxx")</f>
        <v>specification of manufacturer : report xxxx</v>
      </c>
      <c r="E14" s="206">
        <v>2</v>
      </c>
      <c r="F14" s="205" t="str">
        <f>CONCATENATE(Taal!A102,"/",Taal!A108)</f>
        <v>kg/hour</v>
      </c>
      <c r="G14" s="207" t="str">
        <f>Taal!A123</f>
        <v>once</v>
      </c>
      <c r="H14" s="208"/>
      <c r="I14" s="205"/>
      <c r="J14" s="209"/>
    </row>
    <row r="15" spans="2:10" ht="30" customHeight="1">
      <c r="B15" s="203" t="s">
        <v>113</v>
      </c>
      <c r="C15" s="207" t="str">
        <f>Taal!A120</f>
        <v>Reading of the operating hour counter at 1 January</v>
      </c>
      <c r="D15" s="205" t="str">
        <f>D16</f>
        <v>MI2039</v>
      </c>
      <c r="E15" s="206">
        <v>0</v>
      </c>
      <c r="F15" s="205" t="str">
        <f>Taal!A108</f>
        <v>hour</v>
      </c>
      <c r="G15" s="207" t="str">
        <f>Taal!A124</f>
        <v>once a year</v>
      </c>
      <c r="H15" s="205"/>
      <c r="I15" s="205"/>
      <c r="J15" s="209"/>
    </row>
    <row r="16" spans="2:10" ht="30" customHeight="1">
      <c r="B16" s="203" t="s">
        <v>112</v>
      </c>
      <c r="C16" s="210" t="str">
        <f>Taal!A121</f>
        <v>Reading of the operating hour counter at 31 December</v>
      </c>
      <c r="D16" s="205" t="s">
        <v>201</v>
      </c>
      <c r="E16" s="206">
        <v>100</v>
      </c>
      <c r="F16" s="205" t="str">
        <f>Taal!A108</f>
        <v>hour</v>
      </c>
      <c r="G16" s="207" t="str">
        <f>Taal!A124</f>
        <v>once a year</v>
      </c>
      <c r="H16" s="205"/>
      <c r="I16" s="205"/>
      <c r="J16" s="209"/>
    </row>
    <row r="17" spans="2:10" ht="30" customHeight="1">
      <c r="B17" s="203" t="s">
        <v>114</v>
      </c>
      <c r="C17" s="207"/>
      <c r="D17" s="205"/>
      <c r="E17" s="206"/>
      <c r="F17" s="205"/>
      <c r="G17" s="207"/>
      <c r="H17" s="205"/>
      <c r="I17" s="205"/>
      <c r="J17" s="209"/>
    </row>
    <row r="18" spans="2:10" ht="30" customHeight="1">
      <c r="B18" s="203" t="s">
        <v>115</v>
      </c>
      <c r="C18" s="210"/>
      <c r="D18" s="205"/>
      <c r="E18" s="206"/>
      <c r="F18" s="205"/>
      <c r="G18" s="207"/>
      <c r="H18" s="205"/>
      <c r="I18" s="205"/>
      <c r="J18" s="209"/>
    </row>
    <row r="19" spans="2:10" ht="30" customHeight="1">
      <c r="B19" s="203" t="s">
        <v>116</v>
      </c>
      <c r="C19" s="207"/>
      <c r="D19" s="205"/>
      <c r="E19" s="206"/>
      <c r="F19" s="205"/>
      <c r="G19" s="207"/>
      <c r="H19" s="205"/>
      <c r="I19" s="205"/>
      <c r="J19" s="209"/>
    </row>
    <row r="20" spans="2:10" ht="30" customHeight="1">
      <c r="B20" s="203" t="s">
        <v>117</v>
      </c>
      <c r="C20" s="207"/>
      <c r="D20" s="205"/>
      <c r="E20" s="206"/>
      <c r="F20" s="205"/>
      <c r="G20" s="207"/>
      <c r="H20" s="205"/>
      <c r="I20" s="205"/>
      <c r="J20" s="209"/>
    </row>
    <row r="21" spans="2:10" ht="30" customHeight="1">
      <c r="B21" s="203" t="s">
        <v>118</v>
      </c>
      <c r="C21" s="207"/>
      <c r="D21" s="205"/>
      <c r="E21" s="206"/>
      <c r="F21" s="205"/>
      <c r="G21" s="207"/>
      <c r="H21" s="205"/>
      <c r="I21" s="205"/>
      <c r="J21" s="209"/>
    </row>
    <row r="22" spans="2:10" ht="30" customHeight="1">
      <c r="B22" s="203" t="s">
        <v>119</v>
      </c>
      <c r="C22" s="207"/>
      <c r="D22" s="205"/>
      <c r="E22" s="206"/>
      <c r="F22" s="205"/>
      <c r="G22" s="207"/>
      <c r="H22" s="205"/>
      <c r="I22" s="205"/>
      <c r="J22" s="209"/>
    </row>
    <row r="23" spans="2:10" ht="30" customHeight="1">
      <c r="B23" s="211" t="s">
        <v>120</v>
      </c>
      <c r="C23" s="212"/>
      <c r="D23" s="213"/>
      <c r="E23" s="214"/>
      <c r="F23" s="213"/>
      <c r="G23" s="212"/>
      <c r="H23" s="213"/>
      <c r="I23" s="213"/>
      <c r="J23" s="215"/>
    </row>
    <row r="24" spans="2:10" ht="19.5" customHeight="1">
      <c r="B24" s="216" t="str">
        <f>Taal!A80</f>
        <v>Formula for the yearly emission</v>
      </c>
      <c r="C24" s="217"/>
      <c r="D24" s="218" t="s">
        <v>224</v>
      </c>
      <c r="E24" s="219">
        <f>E14*(E16-E15)</f>
        <v>200</v>
      </c>
      <c r="F24" s="220" t="str">
        <f>CONCATENATE(Taal!A102,"/",Taal!A39)</f>
        <v>kg/year</v>
      </c>
      <c r="G24" s="221"/>
      <c r="H24" s="222"/>
      <c r="I24" s="222"/>
      <c r="J24" s="223"/>
    </row>
    <row r="25" spans="2:10" ht="19.5" customHeight="1">
      <c r="B25" s="319" t="str">
        <f>Taal!A81</f>
        <v>Determination of non-routine emissions</v>
      </c>
      <c r="C25" s="320"/>
      <c r="D25" s="320"/>
      <c r="E25" s="320"/>
      <c r="F25" s="320"/>
      <c r="G25" s="224"/>
      <c r="H25" s="224"/>
      <c r="I25" s="224"/>
      <c r="J25" s="225"/>
    </row>
    <row r="26" spans="2:10" ht="19.5" customHeight="1">
      <c r="B26" s="314" t="str">
        <f>Taal!A82</f>
        <v>Variables for the determination of non-routine emissions, e.g. start-up, shut-down and malfunction of abatement technique</v>
      </c>
      <c r="C26" s="315"/>
      <c r="D26" s="302" t="str">
        <f>Taal!$A$72</f>
        <v>Reference/Standard/KKS-code/TAG-number</v>
      </c>
      <c r="E26" s="304" t="str">
        <f>Taal!$A$73</f>
        <v>Expected value</v>
      </c>
      <c r="F26" s="304" t="str">
        <f>Taal!$A$74</f>
        <v>Unit</v>
      </c>
      <c r="G26" s="198"/>
      <c r="H26" s="198"/>
      <c r="I26" s="198"/>
      <c r="J26" s="226"/>
    </row>
    <row r="27" spans="2:10" ht="39.75" customHeight="1">
      <c r="B27" s="308"/>
      <c r="C27" s="309"/>
      <c r="D27" s="303"/>
      <c r="E27" s="305"/>
      <c r="F27" s="305"/>
      <c r="G27" s="198"/>
      <c r="H27" s="198"/>
      <c r="I27" s="198"/>
      <c r="J27" s="226"/>
    </row>
    <row r="28" spans="2:10" ht="30" customHeight="1">
      <c r="B28" s="203" t="s">
        <v>121</v>
      </c>
      <c r="C28" s="227"/>
      <c r="D28" s="208"/>
      <c r="E28" s="228"/>
      <c r="F28" s="205"/>
      <c r="G28" s="198"/>
      <c r="H28" s="198"/>
      <c r="I28" s="198"/>
      <c r="J28" s="226"/>
    </row>
    <row r="29" spans="2:10" ht="30" customHeight="1">
      <c r="B29" s="203" t="s">
        <v>122</v>
      </c>
      <c r="C29" s="210"/>
      <c r="D29" s="229"/>
      <c r="E29" s="228"/>
      <c r="F29" s="205"/>
      <c r="G29" s="198"/>
      <c r="H29" s="198"/>
      <c r="I29" s="198"/>
      <c r="J29" s="226"/>
    </row>
    <row r="30" spans="2:10" ht="30" customHeight="1">
      <c r="B30" s="203" t="s">
        <v>123</v>
      </c>
      <c r="C30" s="210"/>
      <c r="D30" s="229"/>
      <c r="E30" s="228"/>
      <c r="F30" s="205"/>
      <c r="G30" s="198"/>
      <c r="H30" s="198"/>
      <c r="I30" s="198"/>
      <c r="J30" s="226"/>
    </row>
    <row r="31" spans="2:10" ht="30" customHeight="1">
      <c r="B31" s="203" t="s">
        <v>124</v>
      </c>
      <c r="C31" s="210"/>
      <c r="D31" s="229"/>
      <c r="E31" s="228"/>
      <c r="F31" s="205"/>
      <c r="G31" s="198"/>
      <c r="H31" s="198"/>
      <c r="I31" s="198"/>
      <c r="J31" s="226"/>
    </row>
    <row r="32" spans="2:10" ht="30" customHeight="1">
      <c r="B32" s="203" t="s">
        <v>125</v>
      </c>
      <c r="C32" s="210"/>
      <c r="D32" s="229"/>
      <c r="E32" s="228"/>
      <c r="F32" s="205"/>
      <c r="G32" s="198"/>
      <c r="H32" s="198"/>
      <c r="I32" s="198"/>
      <c r="J32" s="226"/>
    </row>
    <row r="33" spans="2:10" ht="30" customHeight="1">
      <c r="B33" s="203" t="s">
        <v>126</v>
      </c>
      <c r="C33" s="210"/>
      <c r="D33" s="229"/>
      <c r="E33" s="228"/>
      <c r="F33" s="229"/>
      <c r="G33" s="198"/>
      <c r="H33" s="198"/>
      <c r="I33" s="198"/>
      <c r="J33" s="226"/>
    </row>
    <row r="34" spans="2:10" ht="30" customHeight="1">
      <c r="B34" s="203" t="s">
        <v>127</v>
      </c>
      <c r="C34" s="210"/>
      <c r="D34" s="205"/>
      <c r="E34" s="228"/>
      <c r="F34" s="205"/>
      <c r="G34" s="198"/>
      <c r="H34" s="198"/>
      <c r="I34" s="198"/>
      <c r="J34" s="226"/>
    </row>
    <row r="35" spans="2:10" ht="30" customHeight="1">
      <c r="B35" s="203" t="s">
        <v>128</v>
      </c>
      <c r="C35" s="207"/>
      <c r="D35" s="229"/>
      <c r="E35" s="228"/>
      <c r="F35" s="229"/>
      <c r="G35" s="198"/>
      <c r="H35" s="198"/>
      <c r="I35" s="198"/>
      <c r="J35" s="226"/>
    </row>
    <row r="36" spans="2:10" ht="30" customHeight="1">
      <c r="B36" s="203" t="s">
        <v>129</v>
      </c>
      <c r="C36" s="210"/>
      <c r="D36" s="229"/>
      <c r="E36" s="228"/>
      <c r="F36" s="205"/>
      <c r="G36" s="198"/>
      <c r="H36" s="198"/>
      <c r="I36" s="198"/>
      <c r="J36" s="226"/>
    </row>
    <row r="37" spans="2:10" ht="30" customHeight="1">
      <c r="B37" s="211" t="s">
        <v>130</v>
      </c>
      <c r="C37" s="230"/>
      <c r="D37" s="231"/>
      <c r="E37" s="232"/>
      <c r="F37" s="231"/>
      <c r="G37" s="198"/>
      <c r="H37" s="198"/>
      <c r="I37" s="198"/>
      <c r="J37" s="226"/>
    </row>
    <row r="38" spans="2:10" ht="19.5" customHeight="1" thickBot="1">
      <c r="B38" s="292" t="str">
        <f>Taal!A80</f>
        <v>Formula for the yearly emission</v>
      </c>
      <c r="C38" s="293"/>
      <c r="D38" s="233"/>
      <c r="E38" s="234"/>
      <c r="F38" s="234"/>
      <c r="G38" s="235"/>
      <c r="H38" s="235"/>
      <c r="I38" s="235"/>
      <c r="J38" s="236"/>
    </row>
    <row r="39" ht="8.25" customHeight="1"/>
  </sheetData>
  <sheetProtection password="8F37" sheet="1" objects="1" scenarios="1" selectLockedCells="1"/>
  <mergeCells count="17">
    <mergeCell ref="B38:C38"/>
    <mergeCell ref="B2:J3"/>
    <mergeCell ref="B4:C4"/>
    <mergeCell ref="B6:C6"/>
    <mergeCell ref="D26:D27"/>
    <mergeCell ref="E26:E27"/>
    <mergeCell ref="F26:F27"/>
    <mergeCell ref="B12:C13"/>
    <mergeCell ref="G12:G13"/>
    <mergeCell ref="H12:J12"/>
    <mergeCell ref="D4:J4"/>
    <mergeCell ref="B26:C27"/>
    <mergeCell ref="D12:D13"/>
    <mergeCell ref="E12:E13"/>
    <mergeCell ref="F12:F13"/>
    <mergeCell ref="B5:F5"/>
    <mergeCell ref="B25:F25"/>
  </mergeCells>
  <printOptions/>
  <pageMargins left="0.82" right="0.3" top="0.29" bottom="0.21" header="0.19" footer="0.14"/>
  <pageSetup fitToHeight="1" fitToWidth="1" horizontalDpi="600" verticalDpi="600" orientation="landscape" paperSize="9" scale="58"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J38"/>
  <sheetViews>
    <sheetView zoomScale="70" zoomScaleNormal="70" zoomScaleSheetLayoutView="90" workbookViewId="0" topLeftCell="A1">
      <selection activeCell="D4" sqref="D4:J4"/>
    </sheetView>
  </sheetViews>
  <sheetFormatPr defaultColWidth="9.140625" defaultRowHeight="19.5" customHeight="1"/>
  <cols>
    <col min="1" max="1" width="2.28125" style="99" customWidth="1"/>
    <col min="2" max="2" width="3.00390625" style="99" customWidth="1"/>
    <col min="3" max="3" width="34.28125" style="99" customWidth="1"/>
    <col min="4" max="4" width="58.28125" style="100" bestFit="1" customWidth="1"/>
    <col min="5" max="6" width="15.140625" style="100" customWidth="1"/>
    <col min="7" max="7" width="23.7109375" style="100" customWidth="1"/>
    <col min="8" max="10" width="23.7109375" style="99" customWidth="1"/>
    <col min="11" max="11" width="1.8515625" style="99" customWidth="1"/>
    <col min="12" max="16384" width="9.140625" style="99" customWidth="1"/>
  </cols>
  <sheetData>
    <row r="1" ht="11.25" customHeight="1" thickBot="1"/>
    <row r="2" spans="2:10" ht="19.5" customHeight="1">
      <c r="B2" s="294" t="str">
        <f>CONCATENATE(Taal!A66," ",Taal!A154," ",Taal!A67," ",LOWER(Taal!A26))</f>
        <v>Description of the methodology for the determination of the emission of lead and compounds (as Pb) to water</v>
      </c>
      <c r="C2" s="295"/>
      <c r="D2" s="295"/>
      <c r="E2" s="295"/>
      <c r="F2" s="295"/>
      <c r="G2" s="295"/>
      <c r="H2" s="295"/>
      <c r="I2" s="295"/>
      <c r="J2" s="296"/>
    </row>
    <row r="3" spans="2:10" ht="19.5" customHeight="1">
      <c r="B3" s="297"/>
      <c r="C3" s="298"/>
      <c r="D3" s="298"/>
      <c r="E3" s="298"/>
      <c r="F3" s="298"/>
      <c r="G3" s="298"/>
      <c r="H3" s="298"/>
      <c r="I3" s="298"/>
      <c r="J3" s="299"/>
    </row>
    <row r="4" spans="2:10" ht="19.5" customHeight="1">
      <c r="B4" s="300" t="str">
        <f>Taal!A68</f>
        <v>Description of the source</v>
      </c>
      <c r="C4" s="301"/>
      <c r="D4" s="312" t="str">
        <f>Taal!A125</f>
        <v>Waste water treatment plant </v>
      </c>
      <c r="E4" s="312"/>
      <c r="F4" s="312"/>
      <c r="G4" s="312"/>
      <c r="H4" s="312"/>
      <c r="I4" s="312"/>
      <c r="J4" s="313"/>
    </row>
    <row r="5" spans="2:10" ht="19.5" customHeight="1">
      <c r="B5" s="317" t="str">
        <f>Taal!A69</f>
        <v>Determination of routine emissions</v>
      </c>
      <c r="C5" s="318"/>
      <c r="D5" s="318"/>
      <c r="E5" s="318"/>
      <c r="F5" s="318"/>
      <c r="G5" s="194"/>
      <c r="H5" s="194"/>
      <c r="I5" s="194"/>
      <c r="J5" s="195">
        <v>1</v>
      </c>
    </row>
    <row r="6" spans="2:10" ht="19.5" customHeight="1">
      <c r="B6" s="300" t="str">
        <f>Taal!A70</f>
        <v>Classification</v>
      </c>
      <c r="C6" s="301"/>
      <c r="D6" s="137" t="str">
        <f>'Pollutant Table'!H2</f>
        <v>M (measured): international approved standard</v>
      </c>
      <c r="E6" s="196"/>
      <c r="F6" s="137" t="str">
        <f>'Pollutant Table'!H8</f>
        <v>C (calculated):  international approved calculation methodology</v>
      </c>
      <c r="G6" s="196"/>
      <c r="H6" s="196"/>
      <c r="I6" s="146"/>
      <c r="J6" s="150" t="str">
        <f>'Pollutant Table'!H14</f>
        <v>E (estimated)</v>
      </c>
    </row>
    <row r="7" spans="2:10" ht="19.5" customHeight="1">
      <c r="B7" s="197"/>
      <c r="C7" s="198"/>
      <c r="D7" s="137" t="str">
        <f>'Pollutant Table'!H3</f>
        <v>M (measured): PER (PERmit)</v>
      </c>
      <c r="E7" s="142"/>
      <c r="F7" s="137" t="str">
        <f>'Pollutant Table'!H9</f>
        <v>C (calculated): PER (PERmit)</v>
      </c>
      <c r="G7" s="142"/>
      <c r="H7" s="149"/>
      <c r="I7" s="146"/>
      <c r="J7" s="150" t="str">
        <f>'Pollutant Table'!H15</f>
        <v>Not entered yet</v>
      </c>
    </row>
    <row r="8" spans="2:10" ht="19.5" customHeight="1">
      <c r="B8" s="199"/>
      <c r="C8" s="137"/>
      <c r="D8" s="137" t="str">
        <f>'Pollutant Table'!H4</f>
        <v>M (measured): NRB (National or Regional Binding methodology)</v>
      </c>
      <c r="E8" s="142"/>
      <c r="F8" s="137" t="str">
        <f>'Pollutant Table'!H10</f>
        <v>C (calculated): NRB (National or Regional Binding methodology)</v>
      </c>
      <c r="G8" s="142"/>
      <c r="H8" s="149"/>
      <c r="I8" s="146"/>
      <c r="J8" s="200"/>
    </row>
    <row r="9" spans="2:10" ht="19.5" customHeight="1">
      <c r="B9" s="199"/>
      <c r="C9" s="137"/>
      <c r="D9" s="137" t="str">
        <f>'Pollutant Table'!H5</f>
        <v>M (measured): ALT (ALTernative measurement method)</v>
      </c>
      <c r="E9" s="142"/>
      <c r="F9" s="137" t="str">
        <f>'Pollutant Table'!H11</f>
        <v>C (calculated): MAB (Mass Balance method)</v>
      </c>
      <c r="G9" s="142"/>
      <c r="H9" s="149"/>
      <c r="I9" s="146"/>
      <c r="J9" s="150"/>
    </row>
    <row r="10" spans="2:10" ht="19.5" customHeight="1">
      <c r="B10" s="148"/>
      <c r="C10" s="146"/>
      <c r="D10" s="137" t="str">
        <f>'Pollutant Table'!H6</f>
        <v>M (measured): CRM (Certified Reference Materials)</v>
      </c>
      <c r="E10" s="142"/>
      <c r="F10" s="137" t="str">
        <f>'Pollutant Table'!H12</f>
        <v>C (calculated): SSC (Sector Specific Calculation)</v>
      </c>
      <c r="G10" s="142"/>
      <c r="H10" s="149"/>
      <c r="I10" s="146"/>
      <c r="J10" s="150"/>
    </row>
    <row r="11" spans="2:10" ht="19.5" customHeight="1">
      <c r="B11" s="151"/>
      <c r="C11" s="152"/>
      <c r="D11" s="152" t="str">
        <f>'Pollutant Table'!H7</f>
        <v>M (measured): OTH (OTHer measurement methodology)</v>
      </c>
      <c r="E11" s="153"/>
      <c r="F11" s="152" t="str">
        <f>'Pollutant Table'!H13</f>
        <v>C (calculated): OTH (OTHer calculation methodology)</v>
      </c>
      <c r="G11" s="153"/>
      <c r="H11" s="154"/>
      <c r="I11" s="154"/>
      <c r="J11" s="155"/>
    </row>
    <row r="12" spans="2:10" ht="19.5" customHeight="1">
      <c r="B12" s="306" t="str">
        <f>Taal!A71</f>
        <v>Variables for the determination of the annual emmission</v>
      </c>
      <c r="C12" s="307"/>
      <c r="D12" s="316" t="str">
        <f>Taal!$A$72</f>
        <v>Reference/Standard/KKS-code/TAG-number</v>
      </c>
      <c r="E12" s="304" t="str">
        <f>Taal!$A$73</f>
        <v>Expected value</v>
      </c>
      <c r="F12" s="304" t="str">
        <f>Taal!$A$74</f>
        <v>Unit</v>
      </c>
      <c r="G12" s="304" t="str">
        <f>Taal!A75</f>
        <v>Measurement frequency</v>
      </c>
      <c r="H12" s="310" t="str">
        <f>Taal!A76</f>
        <v>Default value</v>
      </c>
      <c r="I12" s="310"/>
      <c r="J12" s="311"/>
    </row>
    <row r="13" spans="2:10" ht="39.75" customHeight="1">
      <c r="B13" s="308"/>
      <c r="C13" s="309"/>
      <c r="D13" s="303"/>
      <c r="E13" s="305"/>
      <c r="F13" s="305"/>
      <c r="G13" s="305"/>
      <c r="H13" s="201" t="str">
        <f>Taal!A77</f>
        <v>Out of range</v>
      </c>
      <c r="I13" s="201" t="str">
        <f>Taal!A78</f>
        <v>Below detection limit</v>
      </c>
      <c r="J13" s="202" t="str">
        <f>Taal!A79</f>
        <v>Malfunction of equipment</v>
      </c>
    </row>
    <row r="14" spans="2:10" ht="30" customHeight="1">
      <c r="B14" s="203" t="s">
        <v>111</v>
      </c>
      <c r="C14" s="204" t="str">
        <f>Taal!A96</f>
        <v>flow</v>
      </c>
      <c r="D14" s="205" t="s">
        <v>219</v>
      </c>
      <c r="E14" s="206">
        <v>600</v>
      </c>
      <c r="F14" s="205" t="str">
        <f>Taal!A100</f>
        <v>m3/week</v>
      </c>
      <c r="G14" s="207" t="str">
        <f>Taal!A111</f>
        <v>continuous</v>
      </c>
      <c r="H14" s="208">
        <v>750</v>
      </c>
      <c r="I14" s="205">
        <v>0</v>
      </c>
      <c r="J14" s="209" t="str">
        <f>Taal!A112</f>
        <v>average value of the last 24 hours</v>
      </c>
    </row>
    <row r="15" spans="2:10" ht="30" customHeight="1">
      <c r="B15" s="203" t="s">
        <v>113</v>
      </c>
      <c r="C15" s="207" t="str">
        <f>Taal!A97</f>
        <v>concentration</v>
      </c>
      <c r="D15" s="205" t="s">
        <v>400</v>
      </c>
      <c r="E15" s="206">
        <v>0.05</v>
      </c>
      <c r="F15" s="205" t="str">
        <f>Taal!A104</f>
        <v>mg/l</v>
      </c>
      <c r="G15" s="207" t="str">
        <f>Taal!A110</f>
        <v>1x/week</v>
      </c>
      <c r="H15" s="205"/>
      <c r="I15" s="205">
        <v>0.001</v>
      </c>
      <c r="J15" s="209"/>
    </row>
    <row r="16" spans="2:10" ht="30" customHeight="1">
      <c r="B16" s="203" t="s">
        <v>112</v>
      </c>
      <c r="C16" s="210" t="s">
        <v>697</v>
      </c>
      <c r="D16" s="205"/>
      <c r="E16" s="206">
        <v>52</v>
      </c>
      <c r="F16" s="205" t="str">
        <f>CONCATENATE(Taal!A101,"/",Taal!A39)</f>
        <v>week/year</v>
      </c>
      <c r="G16" s="207"/>
      <c r="H16" s="205"/>
      <c r="I16" s="205"/>
      <c r="J16" s="209"/>
    </row>
    <row r="17" spans="2:10" ht="30" customHeight="1">
      <c r="B17" s="203" t="s">
        <v>114</v>
      </c>
      <c r="C17" s="207" t="s">
        <v>697</v>
      </c>
      <c r="D17" s="205"/>
      <c r="E17" s="206">
        <v>1000</v>
      </c>
      <c r="F17" s="205" t="str">
        <f>CONCATENATE(Taal!A106,"/",Taal!A107)</f>
        <v>l/m3</v>
      </c>
      <c r="G17" s="207"/>
      <c r="H17" s="205"/>
      <c r="I17" s="205"/>
      <c r="J17" s="209"/>
    </row>
    <row r="18" spans="2:10" ht="30" customHeight="1">
      <c r="B18" s="203" t="s">
        <v>115</v>
      </c>
      <c r="C18" s="210" t="s">
        <v>697</v>
      </c>
      <c r="D18" s="205"/>
      <c r="E18" s="206">
        <v>1000000</v>
      </c>
      <c r="F18" s="205" t="str">
        <f>CONCATENATE(Taal!A41,"/",Taal!A40)</f>
        <v>mg/kg</v>
      </c>
      <c r="G18" s="207"/>
      <c r="H18" s="205"/>
      <c r="I18" s="205"/>
      <c r="J18" s="209"/>
    </row>
    <row r="19" spans="2:10" ht="30" customHeight="1">
      <c r="B19" s="203" t="s">
        <v>116</v>
      </c>
      <c r="C19" s="207"/>
      <c r="D19" s="205"/>
      <c r="E19" s="206"/>
      <c r="F19" s="205"/>
      <c r="G19" s="207"/>
      <c r="H19" s="205"/>
      <c r="I19" s="205"/>
      <c r="J19" s="209"/>
    </row>
    <row r="20" spans="2:10" ht="30" customHeight="1">
      <c r="B20" s="203" t="s">
        <v>117</v>
      </c>
      <c r="C20" s="207"/>
      <c r="D20" s="205"/>
      <c r="E20" s="206"/>
      <c r="F20" s="205"/>
      <c r="G20" s="207"/>
      <c r="H20" s="205"/>
      <c r="I20" s="205"/>
      <c r="J20" s="209"/>
    </row>
    <row r="21" spans="2:10" ht="30" customHeight="1">
      <c r="B21" s="203" t="s">
        <v>118</v>
      </c>
      <c r="C21" s="207"/>
      <c r="D21" s="205"/>
      <c r="E21" s="206"/>
      <c r="F21" s="205"/>
      <c r="G21" s="207"/>
      <c r="H21" s="205"/>
      <c r="I21" s="205"/>
      <c r="J21" s="209"/>
    </row>
    <row r="22" spans="2:10" ht="30" customHeight="1">
      <c r="B22" s="203" t="s">
        <v>119</v>
      </c>
      <c r="C22" s="207"/>
      <c r="D22" s="205"/>
      <c r="E22" s="206"/>
      <c r="F22" s="205"/>
      <c r="G22" s="207"/>
      <c r="H22" s="205"/>
      <c r="I22" s="205"/>
      <c r="J22" s="209"/>
    </row>
    <row r="23" spans="2:10" ht="30" customHeight="1">
      <c r="B23" s="211" t="s">
        <v>120</v>
      </c>
      <c r="C23" s="212"/>
      <c r="D23" s="213"/>
      <c r="E23" s="214"/>
      <c r="F23" s="213"/>
      <c r="G23" s="212"/>
      <c r="H23" s="213"/>
      <c r="I23" s="213"/>
      <c r="J23" s="215"/>
    </row>
    <row r="24" spans="2:10" ht="19.5" customHeight="1">
      <c r="B24" s="216" t="str">
        <f>Taal!A80</f>
        <v>Formula for the yearly emission</v>
      </c>
      <c r="C24" s="217"/>
      <c r="D24" s="218" t="s">
        <v>704</v>
      </c>
      <c r="E24" s="219">
        <f>E14*E17*E15*E16/E18</f>
        <v>1.56</v>
      </c>
      <c r="F24" s="220" t="str">
        <f>CONCATENATE(Taal!A102,"/",Taal!A39)</f>
        <v>kg/year</v>
      </c>
      <c r="G24" s="221"/>
      <c r="H24" s="222"/>
      <c r="I24" s="222"/>
      <c r="J24" s="223"/>
    </row>
    <row r="25" spans="2:10" ht="19.5" customHeight="1">
      <c r="B25" s="319" t="str">
        <f>Taal!A81</f>
        <v>Determination of non-routine emissions</v>
      </c>
      <c r="C25" s="320"/>
      <c r="D25" s="320"/>
      <c r="E25" s="320"/>
      <c r="F25" s="320"/>
      <c r="G25" s="224"/>
      <c r="H25" s="224"/>
      <c r="I25" s="224"/>
      <c r="J25" s="225"/>
    </row>
    <row r="26" spans="2:10" ht="19.5" customHeight="1">
      <c r="B26" s="314" t="str">
        <f>Taal!A82</f>
        <v>Variables for the determination of non-routine emissions, e.g. start-up, shut-down and malfunction of abatement technique</v>
      </c>
      <c r="C26" s="315"/>
      <c r="D26" s="302" t="str">
        <f>Taal!$A$72</f>
        <v>Reference/Standard/KKS-code/TAG-number</v>
      </c>
      <c r="E26" s="304" t="str">
        <f>Taal!$A$73</f>
        <v>Expected value</v>
      </c>
      <c r="F26" s="304" t="str">
        <f>Taal!$A$74</f>
        <v>Unit</v>
      </c>
      <c r="G26" s="198"/>
      <c r="H26" s="198"/>
      <c r="I26" s="198"/>
      <c r="J26" s="226"/>
    </row>
    <row r="27" spans="2:10" ht="39.75" customHeight="1">
      <c r="B27" s="308"/>
      <c r="C27" s="309"/>
      <c r="D27" s="303"/>
      <c r="E27" s="305"/>
      <c r="F27" s="305"/>
      <c r="G27" s="198"/>
      <c r="H27" s="198"/>
      <c r="I27" s="198"/>
      <c r="J27" s="226"/>
    </row>
    <row r="28" spans="2:10" ht="30" customHeight="1">
      <c r="B28" s="203" t="s">
        <v>121</v>
      </c>
      <c r="C28" s="227" t="str">
        <f>Taal!A113</f>
        <v>emissions during malfunction of the abatement technique</v>
      </c>
      <c r="D28" s="208" t="str">
        <f>CONCATENATE(Taal!A117," WE008")</f>
        <v>report WE008</v>
      </c>
      <c r="E28" s="228">
        <v>0.05</v>
      </c>
      <c r="F28" s="205" t="str">
        <f>CONCATENATE(Taal!A102,"/",Taal!A108)</f>
        <v>kg/hour</v>
      </c>
      <c r="G28" s="198"/>
      <c r="H28" s="198"/>
      <c r="I28" s="198"/>
      <c r="J28" s="226"/>
    </row>
    <row r="29" spans="2:10" ht="30" customHeight="1">
      <c r="B29" s="203" t="s">
        <v>122</v>
      </c>
      <c r="C29" s="210" t="str">
        <f>Taal!A114</f>
        <v>time of malfunction</v>
      </c>
      <c r="D29" s="229"/>
      <c r="E29" s="228">
        <v>12</v>
      </c>
      <c r="F29" s="205" t="str">
        <f>Taal!A108</f>
        <v>hour</v>
      </c>
      <c r="G29" s="198"/>
      <c r="H29" s="198"/>
      <c r="I29" s="198"/>
      <c r="J29" s="226"/>
    </row>
    <row r="30" spans="2:10" ht="30" customHeight="1">
      <c r="B30" s="203" t="s">
        <v>123</v>
      </c>
      <c r="C30" s="210" t="str">
        <f>Taal!A115</f>
        <v>emissions during starts and stops</v>
      </c>
      <c r="D30" s="229" t="str">
        <f>CONCATENATE(Taal!A117," WE009")</f>
        <v>report WE009</v>
      </c>
      <c r="E30" s="228">
        <v>0.04</v>
      </c>
      <c r="F30" s="205" t="str">
        <f>Taal!A102</f>
        <v>kg</v>
      </c>
      <c r="G30" s="198"/>
      <c r="H30" s="198"/>
      <c r="I30" s="198"/>
      <c r="J30" s="226"/>
    </row>
    <row r="31" spans="2:10" ht="30" customHeight="1">
      <c r="B31" s="203" t="s">
        <v>124</v>
      </c>
      <c r="C31" s="210" t="str">
        <f>Taal!A116</f>
        <v>number of starts and stops</v>
      </c>
      <c r="D31" s="229"/>
      <c r="E31" s="228">
        <v>4</v>
      </c>
      <c r="F31" s="205" t="str">
        <f>Taal!A109</f>
        <v>x/year</v>
      </c>
      <c r="G31" s="198"/>
      <c r="H31" s="198"/>
      <c r="I31" s="198"/>
      <c r="J31" s="226"/>
    </row>
    <row r="32" spans="2:10" ht="30" customHeight="1">
      <c r="B32" s="203" t="s">
        <v>125</v>
      </c>
      <c r="C32" s="210"/>
      <c r="D32" s="229"/>
      <c r="E32" s="228"/>
      <c r="F32" s="205"/>
      <c r="G32" s="198"/>
      <c r="H32" s="198"/>
      <c r="I32" s="198"/>
      <c r="J32" s="226"/>
    </row>
    <row r="33" spans="2:10" ht="30" customHeight="1">
      <c r="B33" s="203" t="s">
        <v>126</v>
      </c>
      <c r="C33" s="210"/>
      <c r="D33" s="229"/>
      <c r="E33" s="228"/>
      <c r="F33" s="229"/>
      <c r="G33" s="198"/>
      <c r="H33" s="198"/>
      <c r="I33" s="198"/>
      <c r="J33" s="226"/>
    </row>
    <row r="34" spans="2:10" ht="30" customHeight="1">
      <c r="B34" s="203" t="s">
        <v>127</v>
      </c>
      <c r="C34" s="210"/>
      <c r="D34" s="205"/>
      <c r="E34" s="228"/>
      <c r="F34" s="205"/>
      <c r="G34" s="198"/>
      <c r="H34" s="198"/>
      <c r="I34" s="198"/>
      <c r="J34" s="226"/>
    </row>
    <row r="35" spans="2:10" ht="30" customHeight="1">
      <c r="B35" s="203" t="s">
        <v>128</v>
      </c>
      <c r="C35" s="207"/>
      <c r="D35" s="229"/>
      <c r="E35" s="228"/>
      <c r="F35" s="229"/>
      <c r="G35" s="198"/>
      <c r="H35" s="198"/>
      <c r="I35" s="198"/>
      <c r="J35" s="226"/>
    </row>
    <row r="36" spans="2:10" ht="30" customHeight="1">
      <c r="B36" s="203" t="s">
        <v>129</v>
      </c>
      <c r="C36" s="210"/>
      <c r="D36" s="229"/>
      <c r="E36" s="228"/>
      <c r="F36" s="205"/>
      <c r="G36" s="198"/>
      <c r="H36" s="198"/>
      <c r="I36" s="198"/>
      <c r="J36" s="226"/>
    </row>
    <row r="37" spans="2:10" ht="30" customHeight="1">
      <c r="B37" s="211" t="s">
        <v>130</v>
      </c>
      <c r="C37" s="230"/>
      <c r="D37" s="231"/>
      <c r="E37" s="232"/>
      <c r="F37" s="231"/>
      <c r="G37" s="198"/>
      <c r="H37" s="198"/>
      <c r="I37" s="198"/>
      <c r="J37" s="226"/>
    </row>
    <row r="38" spans="2:10" ht="19.5" customHeight="1" thickBot="1">
      <c r="B38" s="292" t="str">
        <f>Taal!A80</f>
        <v>Formula for the yearly emission</v>
      </c>
      <c r="C38" s="293"/>
      <c r="D38" s="233" t="s">
        <v>395</v>
      </c>
      <c r="E38" s="234">
        <f>E28*E29+E30*E31</f>
        <v>0.7600000000000001</v>
      </c>
      <c r="F38" s="234" t="str">
        <f>Taal!A38</f>
        <v>kg/year</v>
      </c>
      <c r="G38" s="235"/>
      <c r="H38" s="235"/>
      <c r="I38" s="235"/>
      <c r="J38" s="236"/>
    </row>
    <row r="39" ht="8.25" customHeight="1"/>
  </sheetData>
  <sheetProtection password="8F37" sheet="1" objects="1" scenarios="1" selectLockedCells="1"/>
  <mergeCells count="17">
    <mergeCell ref="B38:C38"/>
    <mergeCell ref="B2:J3"/>
    <mergeCell ref="B4:C4"/>
    <mergeCell ref="B6:C6"/>
    <mergeCell ref="D26:D27"/>
    <mergeCell ref="E26:E27"/>
    <mergeCell ref="F26:F27"/>
    <mergeCell ref="B12:C13"/>
    <mergeCell ref="G12:G13"/>
    <mergeCell ref="H12:J12"/>
    <mergeCell ref="D4:J4"/>
    <mergeCell ref="B26:C27"/>
    <mergeCell ref="D12:D13"/>
    <mergeCell ref="E12:E13"/>
    <mergeCell ref="F12:F13"/>
    <mergeCell ref="B5:F5"/>
    <mergeCell ref="B25:F25"/>
  </mergeCells>
  <printOptions/>
  <pageMargins left="0.57" right="0.3" top="0.81" bottom="1" header="0.5" footer="0.5"/>
  <pageSetup fitToHeight="1" fitToWidth="1" horizontalDpi="600" verticalDpi="600" orientation="landscape" paperSize="9" scale="6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SenterNovem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simo0002</dc:creator>
  <cp:keywords/>
  <dc:description/>
  <cp:lastModifiedBy>eijsdenh</cp:lastModifiedBy>
  <cp:lastPrinted>2007-01-23T08:34:22Z</cp:lastPrinted>
  <dcterms:created xsi:type="dcterms:W3CDTF">2006-11-08T08:58:39Z</dcterms:created>
  <dcterms:modified xsi:type="dcterms:W3CDTF">2013-03-01T13:41:54Z</dcterms:modified>
  <cp:category/>
  <cp:version/>
  <cp:contentType/>
  <cp:contentStatus/>
</cp:coreProperties>
</file>